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Consolidado por limite" sheetId="4" r:id="rId4"/>
    <sheet name="Fundos de Investimento" sheetId="5" r:id="rId5"/>
    <sheet name="Carteira Própria" sheetId="6" r:id="rId6"/>
    <sheet name="Operações Compromissadas" sheetId="7" r:id="rId7"/>
    <sheet name="Ativos em Enquadramento" sheetId="8" r:id="rId8"/>
  </sheets>
  <definedNames>
    <definedName name="_xlnm.Print_Area" localSheetId="7">'Ativos em Enquadramento'!$A$1:$F$38</definedName>
    <definedName name="_xlnm.Print_Area" localSheetId="0">'Capa'!$A$1:$K$24</definedName>
    <definedName name="_xlnm.Print_Area" localSheetId="5">'Carteira Própria'!#REF!</definedName>
    <definedName name="_xlnm.Print_Area" localSheetId="3">'Consolidado por limite'!$A$1:$F$20</definedName>
    <definedName name="_xlnm.Print_Area" localSheetId="1">'Consolidado por tipo de invest.'!$A$1:$C$34</definedName>
    <definedName name="_xlnm.Print_Area" localSheetId="2">'Consolidado por tipo de risco'!$A$1:$C$28</definedName>
    <definedName name="_xlnm.Print_Area" localSheetId="4">'Fundos de Investimento'!$A$1:$U$15</definedName>
    <definedName name="_xlnm.Print_Area" localSheetId="6">'Operações Compromissadas'!$A$1:$J$10</definedName>
  </definedNames>
  <calcPr fullCalcOnLoad="1"/>
</workbook>
</file>

<file path=xl/sharedStrings.xml><?xml version="1.0" encoding="utf-8"?>
<sst xmlns="http://schemas.openxmlformats.org/spreadsheetml/2006/main" count="588" uniqueCount="278">
  <si>
    <t>ITAU-SOBERANO-REFERENCIADO DI FI LP</t>
  </si>
  <si>
    <t>(% do total)</t>
  </si>
  <si>
    <t>Até 100%</t>
  </si>
  <si>
    <t>Participação do RIOPREV nos Fundos de Investimento</t>
  </si>
  <si>
    <t>Quantidade Total</t>
  </si>
  <si>
    <t>Valor Unitário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</si>
  <si>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</si>
  <si>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</si>
  <si>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</si>
  <si>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</si>
  <si>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</si>
  <si>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</si>
  <si>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</si>
  <si>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</si>
  <si>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TOTAIS</t>
  </si>
  <si>
    <t>(R$)</t>
  </si>
  <si>
    <t>Carteira do RIOPREV</t>
  </si>
  <si>
    <t>1.3 - IPCA (NTN-B)</t>
  </si>
  <si>
    <t>1.4 - IGP-DI (CFT - Carteira Própria)</t>
  </si>
  <si>
    <t>Total da Carteira</t>
  </si>
  <si>
    <t>2 - Fundos Referenciados DI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</si>
  <si>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</si>
  <si>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</si>
  <si>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</si>
  <si>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</si>
  <si>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</si>
  <si>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</si>
  <si>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</si>
  <si>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</si>
  <si>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</si>
  <si>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</si>
  <si>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</si>
  <si>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</si>
  <si>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</si>
  <si>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</si>
  <si>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</si>
  <si>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</si>
  <si>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</si>
  <si>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</si>
  <si>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</si>
  <si>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</si>
  <si>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</si>
  <si>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</si>
  <si>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</si>
  <si>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</si>
  <si>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</si>
  <si>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</si>
  <si>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</si>
  <si>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</si>
  <si>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</si>
  <si>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</si>
  <si>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</si>
  <si>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</si>
  <si>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</si>
  <si>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</si>
  <si>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</si>
  <si>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</si>
  <si>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</si>
  <si>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</si>
  <si>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</si>
  <si>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</si>
  <si>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</si>
  <si>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</si>
  <si>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</si>
  <si>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</si>
  <si>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</si>
  <si>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</si>
  <si>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</si>
  <si>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</si>
  <si>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</si>
  <si>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</si>
  <si>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ITAU-GOV PP REFERENCIADO DI FI</t>
  </si>
  <si>
    <t>1- Títulos Públicos Federais</t>
  </si>
  <si>
    <t xml:space="preserve">3- Derivativos </t>
  </si>
  <si>
    <t>1.1 - Prefixados (LTN, NTN-F)</t>
  </si>
  <si>
    <t>FI BRASIL REFERENCIADO DI LP</t>
  </si>
  <si>
    <t>03737206000197</t>
  </si>
  <si>
    <t>%  IPCA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</si>
  <si>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</si>
  <si>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</si>
  <si>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</si>
  <si>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</si>
  <si>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</si>
  <si>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</si>
  <si>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</si>
  <si>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12 Meses(%)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</si>
  <si>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</si>
  <si>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</si>
  <si>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</si>
  <si>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</si>
  <si>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</si>
  <si>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</si>
  <si>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</si>
  <si>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</si>
  <si>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</si>
  <si>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</si>
  <si>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</si>
  <si>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</si>
  <si>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</si>
  <si>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</si>
  <si>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</si>
  <si>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</si>
  <si>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</si>
  <si>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</si>
  <si>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</si>
  <si>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</si>
  <si>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</si>
  <si>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</si>
  <si>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</si>
  <si>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</si>
  <si>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</si>
  <si>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</si>
  <si>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</si>
  <si>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</si>
  <si>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</si>
  <si>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</si>
  <si>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</si>
  <si>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</si>
  <si>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</si>
  <si>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</si>
  <si>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</si>
  <si>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</si>
  <si>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</si>
  <si>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</si>
  <si>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</si>
  <si>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</si>
  <si>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</si>
  <si>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</si>
  <si>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</si>
  <si>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</si>
  <si>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</si>
  <si>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</si>
  <si>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</si>
  <si>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</si>
  <si>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</si>
  <si>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</si>
  <si>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</si>
  <si>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</si>
  <si>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</si>
  <si>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</si>
  <si>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</si>
  <si>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</si>
  <si>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</si>
  <si>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</si>
  <si>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</si>
  <si>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</si>
  <si>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</si>
  <si>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</si>
  <si>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</si>
  <si>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</si>
  <si>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</si>
  <si>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</si>
  <si>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</si>
  <si>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>UBS PACTUAL ASSET MANAGEMENT S.A. LTDA</t>
  </si>
  <si>
    <t>09215250000113</t>
  </si>
  <si>
    <t>03364202000100</t>
  </si>
  <si>
    <t xml:space="preserve">     Rentabilidade Acumulada (%)</t>
  </si>
  <si>
    <t>Fundos de Investimento - RIOPREVIDÊNCIA</t>
  </si>
  <si>
    <t>Carteira Própria</t>
  </si>
  <si>
    <t>Lastro</t>
  </si>
  <si>
    <t>LFT</t>
  </si>
  <si>
    <t>3 - Valores a Pagar ( - )</t>
  </si>
  <si>
    <t>4 - Valores a Receber ( + )</t>
  </si>
  <si>
    <t>Partic. do RIOPREV.</t>
  </si>
  <si>
    <t>no Patr. dos Fundos</t>
  </si>
  <si>
    <t>(%)</t>
  </si>
  <si>
    <t>Renda Fixa</t>
  </si>
  <si>
    <t>FI/FIC Referenciado</t>
  </si>
  <si>
    <t>Imóveis</t>
  </si>
  <si>
    <t>Posição Consolidada - Resolução 3.506/07</t>
  </si>
  <si>
    <t xml:space="preserve">Total </t>
  </si>
  <si>
    <t>Valores (R$)</t>
  </si>
  <si>
    <t>Tipo de Ativo</t>
  </si>
  <si>
    <t>Segmento</t>
  </si>
  <si>
    <t>2-  Operação Compromissada - Lastro: LFT</t>
  </si>
  <si>
    <t>da Instituição</t>
  </si>
  <si>
    <t xml:space="preserve">CNPJ </t>
  </si>
  <si>
    <t xml:space="preserve"> Instituição</t>
  </si>
  <si>
    <t>CAIXA</t>
  </si>
  <si>
    <t>Sem Limite</t>
  </si>
  <si>
    <t>Glossário:</t>
  </si>
  <si>
    <t>TPF - Título Público Federal</t>
  </si>
  <si>
    <t>FI/FIC - Fundos de Investimento</t>
  </si>
  <si>
    <t>Imóveis ou FII</t>
  </si>
  <si>
    <t>FII - Fundo de Investimento Imobiliário</t>
  </si>
  <si>
    <t>PAI - Plano Anual de Investimentos (Limites inferior e superior definidos no PAI)</t>
  </si>
  <si>
    <t>2- Títulos Privados (*)</t>
  </si>
  <si>
    <t>1.2 - Pós-fixados (LFT - Selic,LTN com DI-1 Selic,Op.Comp.)</t>
  </si>
  <si>
    <t xml:space="preserve">% do Indexador </t>
  </si>
  <si>
    <t>Vencimento da Operação</t>
  </si>
  <si>
    <t>Data da Contratação</t>
  </si>
  <si>
    <t>00360305000104</t>
  </si>
  <si>
    <t>UBS PACTUAL MASTER CASH FI REF (*)</t>
  </si>
  <si>
    <t>RELATÓRIO MENSAL DE INVESTIMENTOS</t>
  </si>
  <si>
    <t>Vencimento do Lastro</t>
  </si>
  <si>
    <t>Até  80%</t>
  </si>
  <si>
    <t>Limites PAI (% total)</t>
  </si>
  <si>
    <t>60% - 100%</t>
  </si>
  <si>
    <t>0% - 30%</t>
  </si>
  <si>
    <t>0% - 10%</t>
  </si>
  <si>
    <t>CONSOLIDAÇÃO DA CARTEIRA DO RIOPREVIDÊNCIA</t>
  </si>
  <si>
    <t>B.BRASIL</t>
  </si>
  <si>
    <t>00000000000191</t>
  </si>
  <si>
    <t>5- Imóveis</t>
  </si>
  <si>
    <t>4- Tesouraria (**)</t>
  </si>
  <si>
    <t>Operações  Compromissadas</t>
  </si>
  <si>
    <t>P. Unitário (*)</t>
  </si>
  <si>
    <t>Valor (**) Financeiro (R$)</t>
  </si>
  <si>
    <t>Renda Fixa (*)</t>
  </si>
  <si>
    <t>Limite da  Res.   nº  3.506/07</t>
  </si>
  <si>
    <t>TPF,  FI/FIC 100% TPF  ou Op. Compromissada com TPF</t>
  </si>
  <si>
    <t>03256793000100</t>
  </si>
  <si>
    <t>BRADESCO FI RF DI  FEDERAL EXTRA</t>
  </si>
  <si>
    <t>BRAM-BRADESCO ASSET MANAGEMENT S.A.</t>
  </si>
  <si>
    <t>100,01% do CDI</t>
  </si>
  <si>
    <t>100,00% do CDI</t>
  </si>
  <si>
    <t>Fonte: RIOPREVIDENCIA, B.Brasil, CEF, B.Itaú,UBS Pactual,Bradesco.</t>
  </si>
  <si>
    <t>(*) Valor em Cotas do Fundo Caixa FI Brasil RF DI LP que estão alocados em títulos privados de baixo risco de crédito.</t>
  </si>
  <si>
    <t xml:space="preserve">(**) - Posição em 29-05-2009 </t>
  </si>
  <si>
    <t>(**) Recursos mantidos em Tesouraria nos Fundo Itaú Gov. PP e Soberano FI DI</t>
  </si>
  <si>
    <t>Ações (**)</t>
  </si>
  <si>
    <t xml:space="preserve">IPERJ </t>
  </si>
  <si>
    <t>AÇÕES</t>
  </si>
  <si>
    <t>TIPO</t>
  </si>
  <si>
    <t>QTD</t>
  </si>
  <si>
    <t>COTAÇÃO</t>
  </si>
  <si>
    <t>VALOR</t>
  </si>
  <si>
    <t>Tele Norte Leste Participações S/A</t>
  </si>
  <si>
    <t xml:space="preserve">TLNP3  </t>
  </si>
  <si>
    <t>100/unit.</t>
  </si>
  <si>
    <t xml:space="preserve">TLNP4  </t>
  </si>
  <si>
    <t>Contax Participações S/A</t>
  </si>
  <si>
    <t xml:space="preserve">CTAX3  </t>
  </si>
  <si>
    <t xml:space="preserve">CTAX4  </t>
  </si>
  <si>
    <t>Telemar Norte Leste S/A RJ</t>
  </si>
  <si>
    <t xml:space="preserve">TMAR3  </t>
  </si>
  <si>
    <t xml:space="preserve">TMAR6  </t>
  </si>
  <si>
    <t>TOTAL</t>
  </si>
  <si>
    <t>Brasil Telecom Participações S/A</t>
  </si>
  <si>
    <t xml:space="preserve">BRTP3  </t>
  </si>
  <si>
    <t xml:space="preserve">BRTP4  </t>
  </si>
  <si>
    <t>Telecomunicações de São Paulo S/A</t>
  </si>
  <si>
    <t xml:space="preserve">TLPP3  </t>
  </si>
  <si>
    <t xml:space="preserve">TLPP4  </t>
  </si>
  <si>
    <t>Vivo Participações S/A</t>
  </si>
  <si>
    <t xml:space="preserve">VIVO3  </t>
  </si>
  <si>
    <t xml:space="preserve">VIVO4  </t>
  </si>
  <si>
    <t>Telemig Celular Participações S/A</t>
  </si>
  <si>
    <t xml:space="preserve">TMCP3  </t>
  </si>
  <si>
    <t xml:space="preserve">TMCP4  </t>
  </si>
  <si>
    <t>Tim Participações</t>
  </si>
  <si>
    <t xml:space="preserve">TCSL3  </t>
  </si>
  <si>
    <t xml:space="preserve">TCSL4  </t>
  </si>
  <si>
    <t>Tele Norte Celular Participações S/A</t>
  </si>
  <si>
    <t xml:space="preserve">TNCP3  </t>
  </si>
  <si>
    <t xml:space="preserve">TNCP4  </t>
  </si>
  <si>
    <t>Telecomunicações Brasileiras S/A</t>
  </si>
  <si>
    <t xml:space="preserve">TELB3  </t>
  </si>
  <si>
    <t>100.000/ lote mil</t>
  </si>
  <si>
    <t xml:space="preserve">TELB4  </t>
  </si>
  <si>
    <t>RIOPREVIDÊNCIA</t>
  </si>
  <si>
    <t>Itaú Unibanco Banco Multiplo S.A.(Itaú Holding Financeira S/A )</t>
  </si>
  <si>
    <t xml:space="preserve">ITAU3  </t>
  </si>
  <si>
    <t>Embratel Participações S/A</t>
  </si>
  <si>
    <t xml:space="preserve">EBTP3  </t>
  </si>
  <si>
    <t xml:space="preserve">EBTP4  </t>
  </si>
  <si>
    <t>SUB-TOTAL</t>
  </si>
  <si>
    <t>1 - Ativos em Enquadramento - Ações</t>
  </si>
  <si>
    <t>6- Ativos em enquadramento -  Ações (***)</t>
  </si>
  <si>
    <t>Ativos em Enquadramento</t>
  </si>
  <si>
    <t>(*) - Cotação na operação inicial ( Valor não informado pelo B.Brasil - obtido pela divisão do valor financeiro pela quantidade)</t>
  </si>
  <si>
    <t>Fonte: Banco do Brasil-Banco Real-Banco Itaú</t>
  </si>
  <si>
    <t>Ativos em Enquadramento - Posição Acionária em 29-05-09 ( IPERJ E RIOPREVIDÊNCIA )</t>
  </si>
  <si>
    <t>F - Fundos de Investimento</t>
  </si>
  <si>
    <t>MAIO DE 2009</t>
  </si>
  <si>
    <t>MAIO DE  2009</t>
  </si>
  <si>
    <t>(***)   Ativos em enquadramento recebidos do IPERJ</t>
  </si>
  <si>
    <t>(**)   Ativos em enquadramento recebidos do  IPERJ</t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</si>
</sst>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#,##0.000_);\(#,##0.000\)"/>
    <numFmt numFmtId="204" formatCode="[$-416]dd\-mmm\-yy;@"/>
    <numFmt numFmtId="205" formatCode="&quot;R$ &quot;#,##0.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12"/>
      <color indexed="16"/>
      <name val="Arial"/>
      <family val="0"/>
    </font>
    <font>
      <b/>
      <sz val="12"/>
      <color indexed="16"/>
      <name val="Arial"/>
      <family val="0"/>
    </font>
    <font>
      <sz val="9"/>
      <name val="Arial"/>
      <family val="0"/>
    </font>
    <font>
      <b/>
      <u val="singleAccounting"/>
      <sz val="10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5" fillId="0" borderId="1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5" fillId="0" borderId="1" xfId="19" applyNumberFormat="1" applyFont="1" applyBorder="1" applyAlignment="1">
      <alignment/>
    </xf>
    <xf numFmtId="4" fontId="0" fillId="0" borderId="1" xfId="19" applyNumberForma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19" applyNumberFormat="1" applyFont="1" applyBorder="1" applyAlignment="1">
      <alignment/>
    </xf>
    <xf numFmtId="10" fontId="6" fillId="0" borderId="1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10" fontId="3" fillId="0" borderId="0" xfId="19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/>
    </xf>
    <xf numFmtId="4" fontId="3" fillId="0" borderId="0" xfId="19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10" fontId="5" fillId="2" borderId="7" xfId="19" applyNumberFormat="1" applyFont="1" applyFill="1" applyBorder="1" applyAlignment="1">
      <alignment/>
    </xf>
    <xf numFmtId="43" fontId="3" fillId="2" borderId="8" xfId="20" applyFont="1" applyFill="1" applyBorder="1" applyAlignment="1">
      <alignment/>
    </xf>
    <xf numFmtId="10" fontId="3" fillId="2" borderId="9" xfId="19" applyNumberFormat="1" applyFont="1" applyFill="1" applyBorder="1" applyAlignment="1">
      <alignment horizontal="center"/>
    </xf>
    <xf numFmtId="10" fontId="3" fillId="2" borderId="10" xfId="19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" fontId="9" fillId="0" borderId="0" xfId="0" applyNumberFormat="1" applyFont="1" applyAlignment="1">
      <alignment/>
    </xf>
    <xf numFmtId="2" fontId="3" fillId="2" borderId="11" xfId="0" applyNumberFormat="1" applyFont="1" applyFill="1" applyBorder="1" applyAlignment="1" applyProtection="1">
      <alignment horizontal="center"/>
      <protection/>
    </xf>
    <xf numFmtId="2" fontId="3" fillId="2" borderId="12" xfId="0" applyNumberFormat="1" applyFont="1" applyFill="1" applyBorder="1" applyAlignment="1" applyProtection="1">
      <alignment horizontal="center"/>
      <protection/>
    </xf>
    <xf numFmtId="2" fontId="3" fillId="2" borderId="13" xfId="0" applyNumberFormat="1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2" fontId="3" fillId="2" borderId="15" xfId="0" applyNumberFormat="1" applyFont="1" applyFill="1" applyBorder="1" applyAlignment="1" applyProtection="1">
      <alignment horizontal="center"/>
      <protection/>
    </xf>
    <xf numFmtId="2" fontId="3" fillId="2" borderId="16" xfId="0" applyNumberFormat="1" applyFont="1" applyFill="1" applyBorder="1" applyAlignment="1" applyProtection="1">
      <alignment horizontal="center"/>
      <protection/>
    </xf>
    <xf numFmtId="2" fontId="3" fillId="2" borderId="5" xfId="0" applyNumberFormat="1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14" fontId="4" fillId="2" borderId="19" xfId="0" applyNumberFormat="1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horizontal="center"/>
    </xf>
    <xf numFmtId="2" fontId="4" fillId="2" borderId="20" xfId="20" applyNumberFormat="1" applyFont="1" applyFill="1" applyBorder="1" applyAlignment="1">
      <alignment horizontal="center"/>
    </xf>
    <xf numFmtId="10" fontId="4" fillId="2" borderId="19" xfId="19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9" xfId="2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8" fillId="2" borderId="0" xfId="19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23" xfId="20" applyNumberFormat="1" applyFont="1" applyFill="1" applyBorder="1" applyAlignment="1">
      <alignment horizontal="center"/>
    </xf>
    <xf numFmtId="43" fontId="0" fillId="0" borderId="2" xfId="20" applyBorder="1" applyAlignment="1">
      <alignment/>
    </xf>
    <xf numFmtId="43" fontId="0" fillId="0" borderId="2" xfId="20" applyBorder="1" applyAlignment="1">
      <alignment/>
    </xf>
    <xf numFmtId="188" fontId="0" fillId="0" borderId="2" xfId="20" applyNumberFormat="1" applyBorder="1" applyAlignment="1">
      <alignment horizontal="center"/>
    </xf>
    <xf numFmtId="43" fontId="0" fillId="0" borderId="2" xfId="20" applyBorder="1" applyAlignment="1">
      <alignment horizontal="center"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" fillId="2" borderId="24" xfId="19" applyNumberFormat="1" applyFont="1" applyFill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10" fontId="4" fillId="0" borderId="0" xfId="0" applyNumberFormat="1" applyFont="1" applyAlignment="1">
      <alignment/>
    </xf>
    <xf numFmtId="4" fontId="0" fillId="2" borderId="25" xfId="0" applyNumberForma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/>
    </xf>
    <xf numFmtId="43" fontId="0" fillId="0" borderId="2" xfId="20" applyFont="1" applyFill="1" applyBorder="1" applyAlignment="1" applyProtection="1">
      <alignment/>
      <protection locked="0"/>
    </xf>
    <xf numFmtId="14" fontId="0" fillId="0" borderId="2" xfId="20" applyNumberFormat="1" applyBorder="1" applyAlignment="1">
      <alignment/>
    </xf>
    <xf numFmtId="190" fontId="0" fillId="0" borderId="2" xfId="20" applyNumberFormat="1" applyFont="1" applyFill="1" applyBorder="1" applyAlignment="1" applyProtection="1">
      <alignment horizontal="center"/>
      <protection locked="0"/>
    </xf>
    <xf numFmtId="43" fontId="0" fillId="0" borderId="2" xfId="20" applyFont="1" applyFill="1" applyBorder="1" applyAlignment="1" applyProtection="1">
      <alignment horizontal="center"/>
      <protection locked="0"/>
    </xf>
    <xf numFmtId="9" fontId="0" fillId="0" borderId="0" xfId="19" applyFont="1" applyAlignment="1">
      <alignment/>
    </xf>
    <xf numFmtId="10" fontId="0" fillId="2" borderId="27" xfId="19" applyNumberFormat="1" applyFill="1" applyBorder="1" applyAlignment="1">
      <alignment/>
    </xf>
    <xf numFmtId="4" fontId="0" fillId="0" borderId="1" xfId="19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9" fontId="5" fillId="0" borderId="1" xfId="0" applyNumberFormat="1" applyFont="1" applyBorder="1" applyAlignment="1">
      <alignment/>
    </xf>
    <xf numFmtId="9" fontId="0" fillId="0" borderId="0" xfId="19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center"/>
      <protection locked="0"/>
    </xf>
    <xf numFmtId="4" fontId="12" fillId="0" borderId="5" xfId="19" applyNumberFormat="1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14" fontId="12" fillId="0" borderId="5" xfId="0" applyNumberFormat="1" applyFont="1" applyFill="1" applyBorder="1" applyAlignment="1" applyProtection="1">
      <alignment horizontal="center"/>
      <protection locked="0"/>
    </xf>
    <xf numFmtId="37" fontId="12" fillId="0" borderId="5" xfId="0" applyNumberFormat="1" applyFont="1" applyFill="1" applyBorder="1" applyAlignment="1" applyProtection="1">
      <alignment horizontal="center"/>
      <protection locked="0"/>
    </xf>
    <xf numFmtId="168" fontId="12" fillId="0" borderId="5" xfId="20" applyNumberFormat="1" applyFont="1" applyFill="1" applyBorder="1" applyAlignment="1" applyProtection="1">
      <alignment horizontal="center"/>
      <protection locked="0"/>
    </xf>
    <xf numFmtId="4" fontId="12" fillId="0" borderId="5" xfId="20" applyNumberFormat="1" applyFont="1" applyFill="1" applyBorder="1" applyAlignment="1" applyProtection="1">
      <alignment horizontal="center"/>
      <protection locked="0"/>
    </xf>
    <xf numFmtId="10" fontId="3" fillId="0" borderId="1" xfId="19" applyNumberFormat="1" applyFont="1" applyBorder="1" applyAlignment="1">
      <alignment/>
    </xf>
    <xf numFmtId="0" fontId="13" fillId="2" borderId="28" xfId="0" applyFont="1" applyFill="1" applyBorder="1" applyAlignment="1" applyProtection="1">
      <alignment horizontal="center"/>
      <protection/>
    </xf>
    <xf numFmtId="0" fontId="13" fillId="2" borderId="29" xfId="0" applyFont="1" applyFill="1" applyBorder="1" applyAlignment="1" applyProtection="1">
      <alignment horizontal="center"/>
      <protection/>
    </xf>
    <xf numFmtId="49" fontId="13" fillId="2" borderId="29" xfId="0" applyNumberFormat="1" applyFont="1" applyFill="1" applyBorder="1" applyAlignment="1" applyProtection="1">
      <alignment horizontal="center"/>
      <protection/>
    </xf>
    <xf numFmtId="43" fontId="14" fillId="2" borderId="29" xfId="20" applyFont="1" applyFill="1" applyBorder="1" applyAlignment="1" applyProtection="1">
      <alignment/>
      <protection/>
    </xf>
    <xf numFmtId="0" fontId="9" fillId="2" borderId="30" xfId="0" applyFont="1" applyFill="1" applyBorder="1" applyAlignment="1">
      <alignment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49" fontId="3" fillId="2" borderId="1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31" xfId="0" applyFont="1" applyFill="1" applyBorder="1" applyAlignment="1" applyProtection="1">
      <alignment horizont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49" fontId="3" fillId="2" borderId="5" xfId="0" applyNumberFormat="1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16" xfId="0" applyFont="1" applyFill="1" applyBorder="1" applyAlignment="1" applyProtection="1">
      <alignment horizontal="center"/>
      <protection/>
    </xf>
    <xf numFmtId="164" fontId="15" fillId="0" borderId="5" xfId="0" applyNumberFormat="1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center"/>
      <protection locked="0"/>
    </xf>
    <xf numFmtId="164" fontId="15" fillId="0" borderId="13" xfId="0" applyNumberFormat="1" applyFont="1" applyFill="1" applyBorder="1" applyAlignment="1" applyProtection="1">
      <alignment horizontal="center"/>
      <protection locked="0"/>
    </xf>
    <xf numFmtId="164" fontId="15" fillId="0" borderId="33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0" fillId="0" borderId="34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2" borderId="18" xfId="0" applyFont="1" applyFill="1" applyBorder="1" applyAlignment="1" applyProtection="1">
      <alignment horizontal="left" vertical="center"/>
      <protection/>
    </xf>
    <xf numFmtId="0" fontId="11" fillId="2" borderId="20" xfId="0" applyFont="1" applyFill="1" applyBorder="1" applyAlignment="1" applyProtection="1">
      <alignment horizontal="left" vertical="center"/>
      <protection/>
    </xf>
    <xf numFmtId="4" fontId="11" fillId="2" borderId="23" xfId="20" applyNumberFormat="1" applyFont="1" applyFill="1" applyBorder="1" applyAlignment="1" applyProtection="1">
      <alignment horizontal="right" vertical="center"/>
      <protection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43" fontId="11" fillId="3" borderId="22" xfId="20" applyFont="1" applyFill="1" applyBorder="1" applyAlignment="1" applyProtection="1">
      <alignment horizontal="right" vertical="center"/>
      <protection/>
    </xf>
    <xf numFmtId="0" fontId="11" fillId="2" borderId="21" xfId="0" applyFont="1" applyFill="1" applyBorder="1" applyAlignment="1" applyProtection="1">
      <alignment horizontal="lef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43" fontId="11" fillId="2" borderId="22" xfId="20" applyFont="1" applyFill="1" applyBorder="1" applyAlignment="1" applyProtection="1">
      <alignment horizontal="right" vertical="center"/>
      <protection/>
    </xf>
    <xf numFmtId="0" fontId="12" fillId="3" borderId="21" xfId="0" applyFont="1" applyFill="1" applyBorder="1" applyAlignment="1" applyProtection="1">
      <alignment horizontal="left" vertical="center"/>
      <protection/>
    </xf>
    <xf numFmtId="0" fontId="12" fillId="3" borderId="0" xfId="0" applyFont="1" applyFill="1" applyBorder="1" applyAlignment="1" applyProtection="1">
      <alignment horizontal="left" vertical="center" wrapText="1"/>
      <protection/>
    </xf>
    <xf numFmtId="43" fontId="12" fillId="3" borderId="22" xfId="20" applyFont="1" applyFill="1" applyBorder="1" applyAlignment="1" applyProtection="1">
      <alignment horizontal="right" vertical="center" wrapText="1"/>
      <protection/>
    </xf>
    <xf numFmtId="43" fontId="12" fillId="0" borderId="22" xfId="20" applyFont="1" applyBorder="1" applyAlignment="1" applyProtection="1">
      <alignment horizontal="right"/>
      <protection/>
    </xf>
    <xf numFmtId="0" fontId="12" fillId="0" borderId="2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3" fontId="12" fillId="0" borderId="22" xfId="20" applyFont="1" applyFill="1" applyBorder="1" applyAlignment="1" applyProtection="1">
      <alignment horizontal="right" vertical="center" wrapText="1"/>
      <protection locked="0"/>
    </xf>
    <xf numFmtId="0" fontId="11" fillId="3" borderId="21" xfId="0" applyFont="1" applyFill="1" applyBorder="1" applyAlignment="1" applyProtection="1">
      <alignment horizontal="left" vertical="center"/>
      <protection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43" fontId="12" fillId="3" borderId="22" xfId="20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 locked="0"/>
    </xf>
    <xf numFmtId="43" fontId="12" fillId="0" borderId="22" xfId="20" applyFont="1" applyBorder="1" applyAlignment="1" applyProtection="1">
      <alignment horizontal="right"/>
      <protection locked="0"/>
    </xf>
    <xf numFmtId="43" fontId="11" fillId="2" borderId="22" xfId="20" applyFont="1" applyFill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43" fontId="12" fillId="0" borderId="22" xfId="2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39" xfId="0" applyFont="1" applyBorder="1" applyAlignment="1" applyProtection="1">
      <alignment horizontal="left"/>
      <protection/>
    </xf>
    <xf numFmtId="0" fontId="12" fillId="0" borderId="40" xfId="0" applyFont="1" applyBorder="1" applyAlignment="1" applyProtection="1">
      <alignment horizontal="left"/>
      <protection/>
    </xf>
    <xf numFmtId="43" fontId="12" fillId="0" borderId="41" xfId="20" applyFont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left"/>
      <protection locked="0"/>
    </xf>
    <xf numFmtId="164" fontId="7" fillId="0" borderId="42" xfId="0" applyNumberFormat="1" applyFont="1" applyFill="1" applyBorder="1" applyAlignment="1" applyProtection="1">
      <alignment horizontal="left"/>
      <protection locked="0"/>
    </xf>
    <xf numFmtId="164" fontId="7" fillId="0" borderId="43" xfId="0" applyNumberFormat="1" applyFont="1" applyFill="1" applyBorder="1" applyAlignment="1" applyProtection="1">
      <alignment horizontal="left"/>
      <protection locked="0"/>
    </xf>
    <xf numFmtId="164" fontId="7" fillId="0" borderId="44" xfId="0" applyNumberFormat="1" applyFont="1" applyFill="1" applyBorder="1" applyAlignment="1" applyProtection="1">
      <alignment horizontal="left"/>
      <protection locked="0"/>
    </xf>
    <xf numFmtId="15" fontId="12" fillId="0" borderId="5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6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10" fontId="0" fillId="0" borderId="1" xfId="19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43" fontId="16" fillId="0" borderId="0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0" fillId="0" borderId="48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0" borderId="48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48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right" vertical="center" wrapText="1"/>
    </xf>
    <xf numFmtId="4" fontId="3" fillId="2" borderId="49" xfId="0" applyNumberFormat="1" applyFont="1" applyFill="1" applyBorder="1" applyAlignment="1">
      <alignment horizontal="right" vertical="center" wrapText="1"/>
    </xf>
    <xf numFmtId="0" fontId="0" fillId="2" borderId="50" xfId="0" applyFont="1" applyFill="1" applyBorder="1" applyAlignment="1">
      <alignment vertical="center"/>
    </xf>
    <xf numFmtId="0" fontId="3" fillId="2" borderId="13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43" fontId="7" fillId="0" borderId="0" xfId="20" applyFont="1" applyAlignment="1" applyProtection="1">
      <alignment/>
      <protection locked="0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96" fontId="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96" fontId="7" fillId="0" borderId="0" xfId="0" applyNumberFormat="1" applyFont="1" applyAlignment="1">
      <alignment horizontal="left" vertical="center"/>
    </xf>
    <xf numFmtId="10" fontId="1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0" fontId="0" fillId="2" borderId="2" xfId="0" applyFill="1" applyBorder="1" applyAlignment="1">
      <alignment/>
    </xf>
    <xf numFmtId="14" fontId="0" fillId="2" borderId="2" xfId="20" applyNumberFormat="1" applyFill="1" applyBorder="1" applyAlignment="1">
      <alignment/>
    </xf>
    <xf numFmtId="188" fontId="0" fillId="2" borderId="2" xfId="20" applyNumberFormat="1" applyFill="1" applyBorder="1" applyAlignment="1">
      <alignment horizontal="center"/>
    </xf>
    <xf numFmtId="43" fontId="0" fillId="2" borderId="2" xfId="20" applyFill="1" applyBorder="1" applyAlignment="1">
      <alignment horizontal="center"/>
    </xf>
    <xf numFmtId="43" fontId="0" fillId="2" borderId="2" xfId="20" applyFill="1" applyBorder="1" applyAlignment="1">
      <alignment/>
    </xf>
    <xf numFmtId="43" fontId="0" fillId="2" borderId="2" xfId="20" applyFill="1" applyBorder="1" applyAlignment="1">
      <alignment/>
    </xf>
    <xf numFmtId="43" fontId="0" fillId="2" borderId="2" xfId="20" applyFont="1" applyFill="1" applyBorder="1" applyAlignment="1" applyProtection="1">
      <alignment horizontal="center"/>
      <protection locked="0"/>
    </xf>
    <xf numFmtId="190" fontId="3" fillId="2" borderId="2" xfId="20" applyNumberFormat="1" applyFont="1" applyFill="1" applyBorder="1" applyAlignment="1" applyProtection="1">
      <alignment horizontal="center"/>
      <protection locked="0"/>
    </xf>
    <xf numFmtId="43" fontId="3" fillId="2" borderId="2" xfId="20" applyFont="1" applyFill="1" applyBorder="1" applyAlignment="1" applyProtection="1">
      <alignment/>
      <protection locked="0"/>
    </xf>
    <xf numFmtId="43" fontId="0" fillId="0" borderId="0" xfId="19" applyNumberFormat="1" applyAlignment="1">
      <alignment/>
    </xf>
    <xf numFmtId="4" fontId="0" fillId="0" borderId="0" xfId="19" applyNumberFormat="1" applyBorder="1" applyAlignment="1">
      <alignment/>
    </xf>
    <xf numFmtId="4" fontId="0" fillId="0" borderId="0" xfId="19" applyNumberFormat="1" applyAlignment="1">
      <alignment/>
    </xf>
    <xf numFmtId="43" fontId="7" fillId="0" borderId="42" xfId="20" applyFont="1" applyFill="1" applyBorder="1" applyAlignment="1" applyProtection="1">
      <alignment horizontal="right"/>
      <protection locked="0"/>
    </xf>
    <xf numFmtId="177" fontId="7" fillId="0" borderId="2" xfId="2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Alignment="1">
      <alignment/>
    </xf>
    <xf numFmtId="43" fontId="7" fillId="0" borderId="43" xfId="20" applyFont="1" applyFill="1" applyBorder="1" applyAlignment="1" applyProtection="1">
      <alignment horizontal="right"/>
      <protection locked="0"/>
    </xf>
    <xf numFmtId="177" fontId="7" fillId="0" borderId="13" xfId="20" applyNumberFormat="1" applyFont="1" applyFill="1" applyBorder="1" applyAlignment="1" applyProtection="1">
      <alignment horizontal="right"/>
      <protection locked="0"/>
    </xf>
    <xf numFmtId="4" fontId="7" fillId="0" borderId="2" xfId="0" applyNumberFormat="1" applyFont="1" applyBorder="1" applyAlignment="1">
      <alignment/>
    </xf>
    <xf numFmtId="43" fontId="7" fillId="0" borderId="44" xfId="20" applyFont="1" applyFill="1" applyBorder="1" applyAlignment="1" applyProtection="1">
      <alignment horizontal="right"/>
      <protection locked="0"/>
    </xf>
    <xf numFmtId="177" fontId="7" fillId="0" borderId="33" xfId="20" applyNumberFormat="1" applyFont="1" applyFill="1" applyBorder="1" applyAlignment="1" applyProtection="1">
      <alignment horizontal="right"/>
      <protection locked="0"/>
    </xf>
    <xf numFmtId="4" fontId="7" fillId="0" borderId="51" xfId="0" applyNumberFormat="1" applyFont="1" applyBorder="1" applyAlignment="1">
      <alignment/>
    </xf>
    <xf numFmtId="4" fontId="7" fillId="0" borderId="42" xfId="19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43" xfId="19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68" fontId="12" fillId="0" borderId="0" xfId="20" applyNumberFormat="1" applyFont="1" applyFill="1" applyBorder="1" applyAlignment="1" applyProtection="1">
      <alignment horizontal="center"/>
      <protection locked="0"/>
    </xf>
    <xf numFmtId="43" fontId="7" fillId="0" borderId="32" xfId="20" applyFont="1" applyFill="1" applyBorder="1" applyAlignment="1" applyProtection="1">
      <alignment horizontal="right"/>
      <protection locked="0"/>
    </xf>
    <xf numFmtId="177" fontId="7" fillId="0" borderId="5" xfId="20" applyNumberFormat="1" applyFont="1" applyFill="1" applyBorder="1" applyAlignment="1" applyProtection="1">
      <alignment horizontal="right"/>
      <protection locked="0"/>
    </xf>
    <xf numFmtId="4" fontId="7" fillId="0" borderId="5" xfId="20" applyNumberFormat="1" applyFont="1" applyFill="1" applyBorder="1" applyAlignment="1" applyProtection="1">
      <alignment/>
      <protection locked="0"/>
    </xf>
    <xf numFmtId="39" fontId="7" fillId="0" borderId="17" xfId="20" applyNumberFormat="1" applyFont="1" applyFill="1" applyBorder="1" applyAlignment="1" applyProtection="1">
      <alignment horizontal="right"/>
      <protection locked="0"/>
    </xf>
    <xf numFmtId="39" fontId="7" fillId="0" borderId="53" xfId="20" applyNumberFormat="1" applyFont="1" applyFill="1" applyBorder="1" applyAlignment="1" applyProtection="1">
      <alignment horizontal="right"/>
      <protection locked="0"/>
    </xf>
    <xf numFmtId="39" fontId="7" fillId="0" borderId="14" xfId="20" applyNumberFormat="1" applyFont="1" applyFill="1" applyBorder="1" applyAlignment="1" applyProtection="1">
      <alignment horizontal="right"/>
      <protection locked="0"/>
    </xf>
    <xf numFmtId="168" fontId="7" fillId="0" borderId="54" xfId="0" applyNumberFormat="1" applyFont="1" applyBorder="1" applyAlignment="1">
      <alignment horizontal="center"/>
    </xf>
    <xf numFmtId="168" fontId="7" fillId="0" borderId="55" xfId="0" applyNumberFormat="1" applyFont="1" applyBorder="1" applyAlignment="1">
      <alignment horizontal="center"/>
    </xf>
    <xf numFmtId="198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/>
    </xf>
    <xf numFmtId="10" fontId="7" fillId="0" borderId="5" xfId="0" applyNumberFormat="1" applyFont="1" applyFill="1" applyBorder="1" applyAlignment="1" applyProtection="1">
      <alignment horizontal="center"/>
      <protection locked="0"/>
    </xf>
    <xf numFmtId="10" fontId="7" fillId="0" borderId="2" xfId="0" applyNumberFormat="1" applyFont="1" applyFill="1" applyBorder="1" applyAlignment="1" applyProtection="1">
      <alignment horizontal="center"/>
      <protection locked="0"/>
    </xf>
    <xf numFmtId="10" fontId="7" fillId="0" borderId="13" xfId="0" applyNumberFormat="1" applyFont="1" applyFill="1" applyBorder="1" applyAlignment="1" applyProtection="1">
      <alignment horizontal="center"/>
      <protection locked="0"/>
    </xf>
    <xf numFmtId="4" fontId="15" fillId="0" borderId="0" xfId="0" applyNumberFormat="1" applyFont="1" applyAlignment="1">
      <alignment vertical="center"/>
    </xf>
    <xf numFmtId="43" fontId="12" fillId="0" borderId="0" xfId="20" applyFont="1" applyFill="1" applyBorder="1" applyAlignment="1" applyProtection="1">
      <alignment horizontal="right"/>
      <protection/>
    </xf>
    <xf numFmtId="4" fontId="7" fillId="0" borderId="54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4" fontId="7" fillId="0" borderId="55" xfId="0" applyNumberFormat="1" applyFont="1" applyBorder="1" applyAlignment="1">
      <alignment horizontal="center"/>
    </xf>
    <xf numFmtId="10" fontId="5" fillId="0" borderId="31" xfId="19" applyNumberFormat="1" applyFont="1" applyFill="1" applyBorder="1" applyAlignment="1">
      <alignment vertical="center" wrapText="1"/>
    </xf>
    <xf numFmtId="10" fontId="3" fillId="0" borderId="31" xfId="19" applyNumberFormat="1" applyFont="1" applyFill="1" applyBorder="1" applyAlignment="1">
      <alignment vertical="center" wrapText="1"/>
    </xf>
    <xf numFmtId="10" fontId="0" fillId="0" borderId="31" xfId="0" applyNumberFormat="1" applyFont="1" applyBorder="1" applyAlignment="1">
      <alignment vertical="center" wrapText="1"/>
    </xf>
    <xf numFmtId="10" fontId="3" fillId="2" borderId="57" xfId="0" applyNumberFormat="1" applyFont="1" applyFill="1" applyBorder="1" applyAlignment="1">
      <alignment vertical="center" wrapText="1"/>
    </xf>
    <xf numFmtId="4" fontId="7" fillId="0" borderId="2" xfId="20" applyNumberFormat="1" applyFont="1" applyFill="1" applyBorder="1" applyAlignment="1" applyProtection="1">
      <alignment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49" fontId="7" fillId="0" borderId="16" xfId="19" applyNumberFormat="1" applyFont="1" applyFill="1" applyBorder="1" applyAlignment="1" applyProtection="1">
      <alignment horizontal="center"/>
      <protection locked="0"/>
    </xf>
    <xf numFmtId="10" fontId="7" fillId="0" borderId="16" xfId="19" applyNumberFormat="1" applyFont="1" applyFill="1" applyBorder="1" applyAlignment="1" applyProtection="1">
      <alignment horizontal="left"/>
      <protection locked="0"/>
    </xf>
    <xf numFmtId="49" fontId="7" fillId="0" borderId="52" xfId="0" applyNumberFormat="1" applyFont="1" applyFill="1" applyBorder="1" applyAlignment="1" applyProtection="1">
      <alignment horizontal="center"/>
      <protection locked="0"/>
    </xf>
    <xf numFmtId="49" fontId="7" fillId="0" borderId="2" xfId="19" applyNumberFormat="1" applyFont="1" applyFill="1" applyBorder="1" applyAlignment="1" applyProtection="1">
      <alignment horizontal="center"/>
      <protection locked="0"/>
    </xf>
    <xf numFmtId="10" fontId="7" fillId="0" borderId="52" xfId="19" applyNumberFormat="1" applyFont="1" applyFill="1" applyBorder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center"/>
      <protection locked="0"/>
    </xf>
    <xf numFmtId="49" fontId="7" fillId="0" borderId="13" xfId="19" applyNumberFormat="1" applyFont="1" applyFill="1" applyBorder="1" applyAlignment="1" applyProtection="1">
      <alignment horizontal="center"/>
      <protection locked="0"/>
    </xf>
    <xf numFmtId="10" fontId="7" fillId="0" borderId="12" xfId="19" applyNumberFormat="1" applyFont="1" applyFill="1" applyBorder="1" applyAlignment="1" applyProtection="1">
      <alignment horizontal="left"/>
      <protection locked="0"/>
    </xf>
    <xf numFmtId="49" fontId="7" fillId="0" borderId="58" xfId="0" applyNumberFormat="1" applyFont="1" applyFill="1" applyBorder="1" applyAlignment="1" applyProtection="1">
      <alignment horizontal="center"/>
      <protection locked="0"/>
    </xf>
    <xf numFmtId="49" fontId="7" fillId="0" borderId="33" xfId="19" applyNumberFormat="1" applyFont="1" applyFill="1" applyBorder="1" applyAlignment="1" applyProtection="1">
      <alignment horizontal="center"/>
      <protection locked="0"/>
    </xf>
    <xf numFmtId="10" fontId="7" fillId="0" borderId="58" xfId="19" applyNumberFormat="1" applyFont="1" applyFill="1" applyBorder="1" applyAlignment="1" applyProtection="1">
      <alignment horizontal="left"/>
      <protection locked="0"/>
    </xf>
    <xf numFmtId="10" fontId="7" fillId="0" borderId="59" xfId="0" applyNumberFormat="1" applyFont="1" applyFill="1" applyBorder="1" applyAlignment="1" applyProtection="1">
      <alignment horizontal="center"/>
      <protection locked="0"/>
    </xf>
    <xf numFmtId="10" fontId="7" fillId="0" borderId="52" xfId="0" applyNumberFormat="1" applyFont="1" applyFill="1" applyBorder="1" applyAlignment="1" applyProtection="1">
      <alignment horizontal="center"/>
      <protection locked="0"/>
    </xf>
    <xf numFmtId="10" fontId="7" fillId="0" borderId="56" xfId="0" applyNumberFormat="1" applyFont="1" applyFill="1" applyBorder="1" applyAlignment="1" applyProtection="1">
      <alignment horizontal="center"/>
      <protection locked="0"/>
    </xf>
    <xf numFmtId="10" fontId="7" fillId="0" borderId="12" xfId="0" applyNumberFormat="1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center"/>
    </xf>
    <xf numFmtId="4" fontId="15" fillId="4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190" fontId="0" fillId="0" borderId="25" xfId="2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/>
    </xf>
    <xf numFmtId="0" fontId="15" fillId="0" borderId="40" xfId="0" applyFont="1" applyFill="1" applyBorder="1" applyAlignment="1">
      <alignment horizontal="center"/>
    </xf>
    <xf numFmtId="4" fontId="15" fillId="0" borderId="40" xfId="0" applyNumberFormat="1" applyFont="1" applyFill="1" applyBorder="1" applyAlignment="1">
      <alignment/>
    </xf>
    <xf numFmtId="0" fontId="7" fillId="2" borderId="20" xfId="0" applyFont="1" applyFill="1" applyBorder="1" applyAlignment="1">
      <alignment horizontal="center" vertical="center"/>
    </xf>
    <xf numFmtId="14" fontId="7" fillId="2" borderId="40" xfId="0" applyNumberFormat="1" applyFont="1" applyFill="1" applyBorder="1" applyAlignment="1">
      <alignment horizontal="center" vertical="center"/>
    </xf>
    <xf numFmtId="190" fontId="7" fillId="2" borderId="20" xfId="2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90" fontId="15" fillId="2" borderId="40" xfId="20" applyNumberFormat="1" applyFont="1" applyFill="1" applyBorder="1" applyAlignment="1">
      <alignment horizontal="center" vertical="center"/>
    </xf>
    <xf numFmtId="14" fontId="7" fillId="2" borderId="40" xfId="0" applyNumberFormat="1" applyFont="1" applyFill="1" applyBorder="1" applyAlignment="1">
      <alignment vertical="center"/>
    </xf>
    <xf numFmtId="205" fontId="0" fillId="0" borderId="0" xfId="0" applyNumberFormat="1" applyAlignment="1">
      <alignment/>
    </xf>
    <xf numFmtId="0" fontId="0" fillId="2" borderId="25" xfId="0" applyFont="1" applyFill="1" applyBorder="1" applyAlignment="1">
      <alignment horizontal="center"/>
    </xf>
    <xf numFmtId="190" fontId="0" fillId="2" borderId="25" xfId="2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190" fontId="0" fillId="0" borderId="0" xfId="2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5" fontId="3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90" fontId="3" fillId="0" borderId="0" xfId="2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05" fontId="7" fillId="4" borderId="22" xfId="0" applyNumberFormat="1" applyFont="1" applyFill="1" applyBorder="1" applyAlignment="1">
      <alignment/>
    </xf>
    <xf numFmtId="205" fontId="7" fillId="0" borderId="22" xfId="0" applyNumberFormat="1" applyFont="1" applyFill="1" applyBorder="1" applyAlignment="1">
      <alignment/>
    </xf>
    <xf numFmtId="205" fontId="7" fillId="0" borderId="41" xfId="0" applyNumberFormat="1" applyFont="1" applyFill="1" applyBorder="1" applyAlignment="1">
      <alignment/>
    </xf>
    <xf numFmtId="205" fontId="3" fillId="0" borderId="60" xfId="0" applyNumberFormat="1" applyFont="1" applyFill="1" applyBorder="1" applyAlignment="1">
      <alignment/>
    </xf>
    <xf numFmtId="205" fontId="3" fillId="2" borderId="60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0" fontId="15" fillId="3" borderId="0" xfId="0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right"/>
    </xf>
    <xf numFmtId="4" fontId="15" fillId="3" borderId="0" xfId="0" applyNumberFormat="1" applyFont="1" applyFill="1" applyBorder="1" applyAlignment="1">
      <alignment/>
    </xf>
    <xf numFmtId="205" fontId="7" fillId="3" borderId="22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right"/>
    </xf>
    <xf numFmtId="0" fontId="15" fillId="3" borderId="40" xfId="0" applyFont="1" applyFill="1" applyBorder="1" applyAlignment="1">
      <alignment horizontal="center"/>
    </xf>
    <xf numFmtId="3" fontId="15" fillId="3" borderId="40" xfId="0" applyNumberFormat="1" applyFont="1" applyFill="1" applyBorder="1" applyAlignment="1">
      <alignment horizontal="right"/>
    </xf>
    <xf numFmtId="4" fontId="15" fillId="3" borderId="40" xfId="0" applyNumberFormat="1" applyFont="1" applyFill="1" applyBorder="1" applyAlignment="1">
      <alignment/>
    </xf>
    <xf numFmtId="205" fontId="7" fillId="3" borderId="41" xfId="0" applyNumberFormat="1" applyFont="1" applyFill="1" applyBorder="1" applyAlignment="1">
      <alignment/>
    </xf>
    <xf numFmtId="205" fontId="3" fillId="0" borderId="0" xfId="0" applyNumberFormat="1" applyFont="1" applyBorder="1" applyAlignment="1">
      <alignment/>
    </xf>
    <xf numFmtId="205" fontId="7" fillId="4" borderId="23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3" fillId="2" borderId="27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4" fontId="3" fillId="2" borderId="52" xfId="0" applyNumberFormat="1" applyFont="1" applyFill="1" applyBorder="1" applyAlignment="1">
      <alignment horizontal="center"/>
    </xf>
    <xf numFmtId="4" fontId="3" fillId="2" borderId="59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4" fontId="9" fillId="2" borderId="28" xfId="17" applyFont="1" applyFill="1" applyBorder="1" applyAlignment="1" applyProtection="1">
      <alignment horizontal="center"/>
      <protection/>
    </xf>
    <xf numFmtId="44" fontId="9" fillId="2" borderId="29" xfId="17" applyFont="1" applyFill="1" applyBorder="1" applyAlignment="1" applyProtection="1">
      <alignment horizontal="center"/>
      <protection/>
    </xf>
    <xf numFmtId="44" fontId="9" fillId="2" borderId="61" xfId="17" applyFont="1" applyFill="1" applyBorder="1" applyAlignment="1" applyProtection="1">
      <alignment horizontal="center"/>
      <protection/>
    </xf>
    <xf numFmtId="2" fontId="3" fillId="2" borderId="43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left"/>
    </xf>
    <xf numFmtId="2" fontId="9" fillId="2" borderId="29" xfId="0" applyNumberFormat="1" applyFont="1" applyFill="1" applyBorder="1" applyAlignment="1">
      <alignment horizontal="left"/>
    </xf>
    <xf numFmtId="2" fontId="9" fillId="2" borderId="61" xfId="0" applyNumberFormat="1" applyFont="1" applyFill="1" applyBorder="1" applyAlignment="1">
      <alignment horizontal="left"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55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2" fontId="3" fillId="2" borderId="43" xfId="0" applyNumberFormat="1" applyFont="1" applyFill="1" applyBorder="1" applyAlignment="1" applyProtection="1">
      <alignment horizontal="center" vertical="center" wrapText="1"/>
      <protection/>
    </xf>
    <xf numFmtId="2" fontId="3" fillId="2" borderId="32" xfId="0" applyNumberFormat="1" applyFont="1" applyFill="1" applyBorder="1" applyAlignment="1" applyProtection="1">
      <alignment horizontal="center" vertical="center" wrapText="1"/>
      <protection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5" xfId="0" applyNumberFormat="1" applyFont="1" applyFill="1" applyBorder="1" applyAlignment="1" applyProtection="1">
      <alignment horizontal="center" vertical="center" wrapText="1"/>
      <protection/>
    </xf>
    <xf numFmtId="49" fontId="11" fillId="2" borderId="63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14" fontId="11" fillId="2" borderId="19" xfId="0" applyNumberFormat="1" applyFont="1" applyFill="1" applyBorder="1" applyAlignment="1" applyProtection="1">
      <alignment horizontal="center" wrapText="1"/>
      <protection/>
    </xf>
    <xf numFmtId="14" fontId="11" fillId="2" borderId="7" xfId="0" applyNumberFormat="1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 applyProtection="1">
      <alignment horizontal="center"/>
      <protection/>
    </xf>
    <xf numFmtId="2" fontId="11" fillId="2" borderId="7" xfId="0" applyNumberFormat="1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 horizontal="center"/>
      <protection/>
    </xf>
    <xf numFmtId="0" fontId="11" fillId="2" borderId="19" xfId="0" applyFont="1" applyFill="1" applyBorder="1" applyAlignment="1" applyProtection="1">
      <alignment horizontal="center" wrapText="1"/>
      <protection/>
    </xf>
    <xf numFmtId="0" fontId="11" fillId="2" borderId="7" xfId="0" applyFont="1" applyFill="1" applyBorder="1" applyAlignment="1" applyProtection="1">
      <alignment horizontal="center" wrapText="1"/>
      <protection/>
    </xf>
    <xf numFmtId="2" fontId="11" fillId="2" borderId="19" xfId="0" applyNumberFormat="1" applyFont="1" applyFill="1" applyBorder="1" applyAlignment="1">
      <alignment horizontal="center" wrapText="1"/>
    </xf>
    <xf numFmtId="2" fontId="11" fillId="2" borderId="7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90" fontId="15" fillId="0" borderId="0" xfId="20" applyNumberFormat="1" applyFont="1" applyFill="1" applyBorder="1" applyAlignment="1">
      <alignment horizontal="center" vertical="center" wrapText="1"/>
    </xf>
    <xf numFmtId="190" fontId="15" fillId="0" borderId="40" xfId="20" applyNumberFormat="1" applyFont="1" applyFill="1" applyBorder="1" applyAlignment="1">
      <alignment horizontal="center" vertical="center" wrapText="1"/>
    </xf>
    <xf numFmtId="205" fontId="7" fillId="2" borderId="23" xfId="0" applyNumberFormat="1" applyFont="1" applyFill="1" applyBorder="1" applyAlignment="1">
      <alignment horizontal="center" vertical="center"/>
    </xf>
    <xf numFmtId="205" fontId="7" fillId="2" borderId="41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90" fontId="15" fillId="4" borderId="0" xfId="20" applyNumberFormat="1" applyFont="1" applyFill="1" applyBorder="1" applyAlignment="1">
      <alignment horizontal="center" vertical="center"/>
    </xf>
    <xf numFmtId="3" fontId="15" fillId="4" borderId="2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 vertical="center"/>
    </xf>
    <xf numFmtId="4" fontId="15" fillId="4" borderId="20" xfId="0" applyNumberFormat="1" applyFont="1" applyFill="1" applyBorder="1" applyAlignment="1">
      <alignment horizontal="right" vertical="center"/>
    </xf>
    <xf numFmtId="4" fontId="15" fillId="4" borderId="0" xfId="0" applyNumberFormat="1" applyFont="1" applyFill="1" applyBorder="1" applyAlignment="1">
      <alignment horizontal="right" vertical="center"/>
    </xf>
    <xf numFmtId="205" fontId="7" fillId="4" borderId="23" xfId="0" applyNumberFormat="1" applyFont="1" applyFill="1" applyBorder="1" applyAlignment="1">
      <alignment horizontal="right" vertical="center"/>
    </xf>
    <xf numFmtId="205" fontId="7" fillId="4" borderId="22" xfId="0" applyNumberFormat="1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15" fillId="2" borderId="40" xfId="0" applyNumberFormat="1" applyFont="1" applyFill="1" applyBorder="1" applyAlignment="1">
      <alignment/>
    </xf>
    <xf numFmtId="0" fontId="7" fillId="3" borderId="21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190" fontId="15" fillId="3" borderId="0" xfId="20" applyNumberFormat="1" applyFont="1" applyFill="1" applyBorder="1" applyAlignment="1">
      <alignment horizontal="center" vertical="center" wrapText="1"/>
    </xf>
    <xf numFmtId="190" fontId="15" fillId="3" borderId="40" xfId="2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/>
    </xf>
    <xf numFmtId="0" fontId="7" fillId="2" borderId="20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/>
    </xf>
    <xf numFmtId="190" fontId="15" fillId="3" borderId="0" xfId="20" applyNumberFormat="1" applyFont="1" applyFill="1" applyBorder="1" applyAlignment="1">
      <alignment horizontal="center" vertical="center"/>
    </xf>
    <xf numFmtId="190" fontId="15" fillId="4" borderId="20" xfId="20" applyNumberFormat="1" applyFont="1" applyFill="1" applyBorder="1" applyAlignment="1">
      <alignment horizontal="center" vertical="center"/>
    </xf>
    <xf numFmtId="190" fontId="15" fillId="0" borderId="0" xfId="2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center"/>
    </xf>
    <xf numFmtId="190" fontId="7" fillId="2" borderId="20" xfId="20" applyNumberFormat="1" applyFont="1" applyFill="1" applyBorder="1" applyAlignment="1">
      <alignment horizontal="center" vertical="center" wrapText="1" shrinkToFit="1"/>
    </xf>
    <xf numFmtId="190" fontId="7" fillId="2" borderId="40" xfId="20" applyNumberFormat="1" applyFont="1" applyFill="1" applyBorder="1" applyAlignment="1">
      <alignment horizontal="center" vertical="center" wrapText="1" shrinkToFit="1"/>
    </xf>
    <xf numFmtId="3" fontId="15" fillId="2" borderId="4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4</xdr:col>
      <xdr:colOff>409575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5"/>
    </row>
    <row r="10" s="165" customFormat="1" ht="27.75">
      <c r="A10" s="166"/>
    </row>
    <row r="11" ht="27.75">
      <c r="A11" s="164" t="s">
        <v>193</v>
      </c>
    </row>
    <row r="12" ht="12.75">
      <c r="E12" s="24" t="s">
        <v>274</v>
      </c>
    </row>
    <row r="14" ht="15.75">
      <c r="A14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43.140625" style="0" bestFit="1" customWidth="1"/>
    <col min="3" max="3" width="19.140625" style="0" customWidth="1"/>
    <col min="4" max="4" width="16.57421875" style="0" bestFit="1" customWidth="1"/>
  </cols>
  <sheetData>
    <row r="1" ht="15.75" customHeight="1">
      <c r="A1" s="35" t="s">
        <v>200</v>
      </c>
    </row>
    <row r="2" ht="7.5" customHeight="1">
      <c r="A2" s="35"/>
    </row>
    <row r="3" spans="1:4" s="17" customFormat="1" ht="12.75" thickBot="1">
      <c r="A3" s="195" t="str">
        <f>Capa!E12</f>
        <v>MAIO DE 2009</v>
      </c>
      <c r="B3" s="195"/>
      <c r="C3" s="196"/>
      <c r="D3" s="196"/>
    </row>
    <row r="4" spans="1:4" ht="15" customHeight="1">
      <c r="A4" s="127" t="s">
        <v>47</v>
      </c>
      <c r="B4" s="128"/>
      <c r="C4" s="129">
        <f>SUM(C6,C12,C17,C27)</f>
        <v>5485186287.66</v>
      </c>
      <c r="D4" s="2"/>
    </row>
    <row r="5" spans="1:4" ht="7.5" customHeight="1">
      <c r="A5" s="130"/>
      <c r="B5" s="131"/>
      <c r="C5" s="132"/>
      <c r="D5" s="2"/>
    </row>
    <row r="6" spans="1:4" ht="15">
      <c r="A6" s="133" t="s">
        <v>48</v>
      </c>
      <c r="B6" s="134"/>
      <c r="C6" s="135">
        <f>+C7+C8</f>
        <v>4159883463.15</v>
      </c>
      <c r="D6" s="2"/>
    </row>
    <row r="7" spans="1:4" ht="14.25" customHeight="1">
      <c r="A7" s="136"/>
      <c r="B7" s="137" t="s">
        <v>52</v>
      </c>
      <c r="C7" s="138">
        <f>+'Consolidado por tipo de risco'!B12</f>
        <v>4159883463.15</v>
      </c>
      <c r="D7" s="87"/>
    </row>
    <row r="8" spans="1:4" ht="14.25" customHeight="1">
      <c r="A8" s="136"/>
      <c r="B8" s="137" t="s">
        <v>174</v>
      </c>
      <c r="C8" s="138">
        <f>+'Consolidado por tipo de risco'!B13</f>
        <v>0</v>
      </c>
      <c r="D8" s="87"/>
    </row>
    <row r="9" spans="1:4" ht="14.25" customHeight="1">
      <c r="A9" s="136"/>
      <c r="B9" s="137" t="s">
        <v>161</v>
      </c>
      <c r="C9" s="139">
        <v>0</v>
      </c>
      <c r="D9" s="1"/>
    </row>
    <row r="10" spans="1:4" ht="12" customHeight="1">
      <c r="A10" s="136"/>
      <c r="B10" s="137" t="s">
        <v>162</v>
      </c>
      <c r="C10" s="139">
        <v>0</v>
      </c>
      <c r="D10" s="2"/>
    </row>
    <row r="11" spans="1:4" ht="7.5" customHeight="1">
      <c r="A11" s="140"/>
      <c r="B11" s="141"/>
      <c r="C11" s="142"/>
      <c r="D11" s="1"/>
    </row>
    <row r="12" spans="1:4" ht="15">
      <c r="A12" s="133" t="s">
        <v>49</v>
      </c>
      <c r="B12" s="134"/>
      <c r="C12" s="135">
        <f>SUM(C13:C15)</f>
        <v>578576.33</v>
      </c>
      <c r="D12" s="2"/>
    </row>
    <row r="13" spans="1:4" ht="14.25" customHeight="1">
      <c r="A13" s="143"/>
      <c r="B13" s="137" t="s">
        <v>267</v>
      </c>
      <c r="C13" s="139">
        <v>578576.33</v>
      </c>
      <c r="D13" s="2"/>
    </row>
    <row r="14" spans="1:4" ht="12.75" customHeight="1">
      <c r="A14" s="143"/>
      <c r="B14" s="137" t="s">
        <v>53</v>
      </c>
      <c r="C14" s="139">
        <v>0</v>
      </c>
      <c r="D14" s="2"/>
    </row>
    <row r="15" spans="1:4" ht="12.75" customHeight="1">
      <c r="A15" s="143"/>
      <c r="B15" s="137" t="s">
        <v>54</v>
      </c>
      <c r="C15" s="139">
        <v>0</v>
      </c>
      <c r="D15" s="2"/>
    </row>
    <row r="16" spans="1:4" ht="7.5" customHeight="1">
      <c r="A16" s="144"/>
      <c r="B16" s="145"/>
      <c r="C16" s="146"/>
      <c r="D16" s="1"/>
    </row>
    <row r="17" spans="1:4" ht="15">
      <c r="A17" s="133" t="s">
        <v>50</v>
      </c>
      <c r="B17" s="147"/>
      <c r="C17" s="135">
        <f>SUM(C18:C20)</f>
        <v>330569119.55</v>
      </c>
      <c r="D17" s="2"/>
    </row>
    <row r="18" spans="1:4" ht="13.5" customHeight="1">
      <c r="A18" s="143"/>
      <c r="B18" s="137" t="s">
        <v>52</v>
      </c>
      <c r="C18" s="138">
        <f>+'Consolidado por tipo de risco'!B21</f>
        <v>330569119.55</v>
      </c>
      <c r="D18" s="1"/>
    </row>
    <row r="19" spans="1:4" ht="15">
      <c r="A19" s="143"/>
      <c r="B19" s="137" t="s">
        <v>53</v>
      </c>
      <c r="C19" s="139">
        <v>0</v>
      </c>
      <c r="D19" s="1"/>
    </row>
    <row r="20" spans="1:4" ht="12.75" customHeight="1">
      <c r="A20" s="143"/>
      <c r="B20" s="137" t="s">
        <v>54</v>
      </c>
      <c r="C20" s="139">
        <v>0</v>
      </c>
      <c r="D20" s="1"/>
    </row>
    <row r="21" spans="1:4" ht="7.5" customHeight="1">
      <c r="A21" s="144"/>
      <c r="B21" s="145"/>
      <c r="C21" s="146"/>
      <c r="D21" s="1"/>
    </row>
    <row r="22" spans="1:4" ht="15">
      <c r="A22" s="133" t="s">
        <v>51</v>
      </c>
      <c r="B22" s="147"/>
      <c r="C22" s="135">
        <f>SUM(C23:C25)</f>
        <v>0</v>
      </c>
      <c r="D22" s="1"/>
    </row>
    <row r="23" spans="1:4" ht="13.5" customHeight="1">
      <c r="A23" s="143"/>
      <c r="B23" s="137" t="s">
        <v>52</v>
      </c>
      <c r="C23" s="139">
        <v>0</v>
      </c>
      <c r="D23" s="1"/>
    </row>
    <row r="24" spans="1:4" ht="15" customHeight="1">
      <c r="A24" s="148"/>
      <c r="B24" s="137" t="s">
        <v>53</v>
      </c>
      <c r="C24" s="139">
        <v>0</v>
      </c>
      <c r="D24" s="1"/>
    </row>
    <row r="25" spans="1:4" ht="12.75" customHeight="1">
      <c r="A25" s="148"/>
      <c r="B25" s="137" t="s">
        <v>54</v>
      </c>
      <c r="C25" s="139">
        <v>0</v>
      </c>
      <c r="D25" s="1"/>
    </row>
    <row r="26" spans="1:4" ht="7.5" customHeight="1">
      <c r="A26" s="149"/>
      <c r="B26" s="145"/>
      <c r="C26" s="150"/>
      <c r="D26" s="1"/>
    </row>
    <row r="27" spans="1:4" ht="15">
      <c r="A27" s="133" t="s">
        <v>273</v>
      </c>
      <c r="B27" s="147"/>
      <c r="C27" s="151">
        <f>+C29</f>
        <v>994155128.63</v>
      </c>
      <c r="D27" s="3"/>
    </row>
    <row r="28" spans="1:4" ht="14.25" customHeight="1">
      <c r="A28" s="152"/>
      <c r="B28" s="153" t="s">
        <v>66</v>
      </c>
      <c r="C28" s="139">
        <v>0</v>
      </c>
      <c r="D28" s="1"/>
    </row>
    <row r="29" spans="1:4" ht="13.5" customHeight="1">
      <c r="A29" s="152"/>
      <c r="B29" s="153" t="s">
        <v>20</v>
      </c>
      <c r="C29" s="154">
        <v>994155128.63</v>
      </c>
      <c r="D29" s="1"/>
    </row>
    <row r="30" spans="1:4" ht="12.75" customHeight="1">
      <c r="A30" s="152"/>
      <c r="B30" s="153" t="s">
        <v>55</v>
      </c>
      <c r="C30" s="139">
        <v>0</v>
      </c>
      <c r="D30" s="1"/>
    </row>
    <row r="31" spans="1:4" ht="14.25">
      <c r="A31" s="148"/>
      <c r="B31" s="155" t="s">
        <v>67</v>
      </c>
      <c r="C31" s="139">
        <v>0</v>
      </c>
      <c r="D31" s="1"/>
    </row>
    <row r="32" spans="1:4" ht="14.25">
      <c r="A32" s="148"/>
      <c r="B32" s="155" t="s">
        <v>68</v>
      </c>
      <c r="C32" s="139">
        <v>0</v>
      </c>
      <c r="D32" s="1"/>
    </row>
    <row r="33" spans="1:4" ht="14.25">
      <c r="A33" s="148"/>
      <c r="B33" s="155" t="s">
        <v>69</v>
      </c>
      <c r="C33" s="139">
        <v>0</v>
      </c>
      <c r="D33" s="1"/>
    </row>
    <row r="34" spans="1:4" ht="15" thickBot="1">
      <c r="A34" s="156"/>
      <c r="B34" s="157" t="s">
        <v>70</v>
      </c>
      <c r="C34" s="158">
        <v>0</v>
      </c>
      <c r="D34" s="1"/>
    </row>
    <row r="35" spans="1:3" ht="12.75">
      <c r="A35" s="4"/>
      <c r="B35" s="4"/>
      <c r="C35" s="4"/>
    </row>
    <row r="36" spans="1:3" ht="14.25">
      <c r="A36" s="4"/>
      <c r="B36" s="4"/>
      <c r="C36" s="252"/>
    </row>
    <row r="37" ht="12.75">
      <c r="C37" s="6"/>
    </row>
    <row r="38" ht="12.75">
      <c r="C38" s="6"/>
    </row>
    <row r="39" ht="12.75">
      <c r="C39" s="6"/>
    </row>
    <row r="40" ht="12.75">
      <c r="C40" s="6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7.140625" style="0" customWidth="1"/>
    <col min="2" max="2" width="16.57421875" style="0" bestFit="1" customWidth="1"/>
    <col min="3" max="3" width="11.57421875" style="0" customWidth="1"/>
  </cols>
  <sheetData>
    <row r="1" ht="15.75">
      <c r="A1" s="25" t="s">
        <v>21</v>
      </c>
    </row>
    <row r="2" ht="7.5" customHeight="1">
      <c r="A2" s="25"/>
    </row>
    <row r="3" ht="12.75">
      <c r="A3" s="17" t="str">
        <f>Capa!E12</f>
        <v>MAIO DE 2009</v>
      </c>
    </row>
    <row r="4" spans="1:3" ht="12.75">
      <c r="A4" s="193"/>
      <c r="B4" s="331" t="s">
        <v>16</v>
      </c>
      <c r="C4" s="332"/>
    </row>
    <row r="5" spans="1:3" ht="12.75">
      <c r="A5" s="27"/>
      <c r="B5" s="194" t="s">
        <v>15</v>
      </c>
      <c r="C5" s="194" t="s">
        <v>1</v>
      </c>
    </row>
    <row r="6" spans="1:3" ht="7.5" customHeight="1">
      <c r="A6" s="28"/>
      <c r="B6" s="7"/>
      <c r="C6" s="7"/>
    </row>
    <row r="7" spans="1:4" ht="12.75">
      <c r="A7" s="29" t="s">
        <v>72</v>
      </c>
      <c r="B7" s="10">
        <f>SUM(B9,B10,B11,B12,B13)</f>
        <v>5084527778.9800005</v>
      </c>
      <c r="C7" s="97">
        <f>B7/B25</f>
        <v>0.9269562622546913</v>
      </c>
      <c r="D7" s="8"/>
    </row>
    <row r="8" spans="1:4" ht="7.5" customHeight="1">
      <c r="A8" s="28"/>
      <c r="B8" s="10"/>
      <c r="C8" s="12"/>
      <c r="D8" s="8"/>
    </row>
    <row r="9" spans="1:4" ht="12.75">
      <c r="A9" s="28" t="s">
        <v>74</v>
      </c>
      <c r="B9" s="84">
        <v>0</v>
      </c>
      <c r="C9" s="11">
        <f>B9/B25</f>
        <v>0</v>
      </c>
      <c r="D9" s="8"/>
    </row>
    <row r="10" spans="1:4" ht="12.75">
      <c r="A10" s="28" t="s">
        <v>187</v>
      </c>
      <c r="B10" s="13">
        <v>924644315.83</v>
      </c>
      <c r="C10" s="11">
        <f>B10/B25</f>
        <v>0.16857117832263385</v>
      </c>
      <c r="D10" s="8"/>
    </row>
    <row r="11" spans="1:4" ht="12.75">
      <c r="A11" s="28" t="s">
        <v>17</v>
      </c>
      <c r="B11" s="72" t="s">
        <v>84</v>
      </c>
      <c r="C11" s="73" t="s">
        <v>84</v>
      </c>
      <c r="D11" s="8"/>
    </row>
    <row r="12" spans="1:4" ht="12.75">
      <c r="A12" s="28" t="s">
        <v>18</v>
      </c>
      <c r="B12" s="13">
        <v>4159883463.15</v>
      </c>
      <c r="C12" s="11">
        <f>B12/B25</f>
        <v>0.7583850839320574</v>
      </c>
      <c r="D12" s="8"/>
    </row>
    <row r="13" spans="1:4" ht="12.75" hidden="1">
      <c r="A13" s="167"/>
      <c r="B13" s="168"/>
      <c r="C13" s="169"/>
      <c r="D13" s="8"/>
    </row>
    <row r="14" spans="1:4" ht="7.5" customHeight="1">
      <c r="A14" s="28"/>
      <c r="B14" s="13"/>
      <c r="C14" s="11"/>
      <c r="D14" s="8"/>
    </row>
    <row r="15" spans="1:4" ht="12.75">
      <c r="A15" s="29" t="s">
        <v>186</v>
      </c>
      <c r="B15" s="14">
        <v>69252428.83</v>
      </c>
      <c r="C15" s="12">
        <f>B15/B25</f>
        <v>0.012625355858158707</v>
      </c>
      <c r="D15" s="8"/>
    </row>
    <row r="16" spans="1:4" ht="7.5" customHeight="1">
      <c r="A16" s="28"/>
      <c r="B16" s="13"/>
      <c r="C16" s="11"/>
      <c r="D16" s="8"/>
    </row>
    <row r="17" spans="1:4" ht="12.75">
      <c r="A17" s="29" t="s">
        <v>73</v>
      </c>
      <c r="B17" s="86">
        <v>-49093.17</v>
      </c>
      <c r="C17" s="12">
        <f>B17/B25</f>
        <v>-8.950137228783767E-06</v>
      </c>
      <c r="D17" s="8"/>
    </row>
    <row r="18" spans="1:4" ht="7.5" customHeight="1">
      <c r="A18" s="29"/>
      <c r="B18" s="86"/>
      <c r="C18" s="12"/>
      <c r="D18" s="8"/>
    </row>
    <row r="19" spans="1:4" ht="12.75">
      <c r="A19" s="29" t="s">
        <v>204</v>
      </c>
      <c r="B19" s="86">
        <v>307477.14</v>
      </c>
      <c r="C19" s="12">
        <f>B19/B25</f>
        <v>5.6055915674501336E-05</v>
      </c>
      <c r="D19" s="8"/>
    </row>
    <row r="20" spans="1:4" ht="7.5" customHeight="1">
      <c r="A20" s="29"/>
      <c r="B20" s="14"/>
      <c r="C20" s="12"/>
      <c r="D20" s="8"/>
    </row>
    <row r="21" spans="1:4" ht="12.75">
      <c r="A21" s="29" t="s">
        <v>203</v>
      </c>
      <c r="B21" s="14">
        <v>330569119.55</v>
      </c>
      <c r="C21" s="12">
        <f>B21/B25</f>
        <v>0.06026579631282166</v>
      </c>
      <c r="D21" s="8"/>
    </row>
    <row r="22" spans="1:4" ht="7.5" customHeight="1">
      <c r="A22" s="29"/>
      <c r="B22" s="14"/>
      <c r="C22" s="12"/>
      <c r="D22" s="8"/>
    </row>
    <row r="23" spans="1:4" ht="12.75">
      <c r="A23" s="29" t="s">
        <v>268</v>
      </c>
      <c r="B23" s="86">
        <v>578576.33</v>
      </c>
      <c r="C23" s="12">
        <f>B23/B25</f>
        <v>0.00010547979588252464</v>
      </c>
      <c r="D23" s="8"/>
    </row>
    <row r="24" spans="1:4" ht="7.5" customHeight="1">
      <c r="A24" s="28"/>
      <c r="B24" s="15"/>
      <c r="C24" s="16"/>
      <c r="D24" s="8"/>
    </row>
    <row r="25" spans="1:4" ht="13.5" thickBot="1">
      <c r="A25" s="26" t="s">
        <v>19</v>
      </c>
      <c r="B25" s="30">
        <f>SUM(B7,B15,B17,B19,B21,B23)</f>
        <v>5485186287.660001</v>
      </c>
      <c r="C25" s="31">
        <f>SUM(C7,C15,C21,C23)</f>
        <v>0.9999528942215542</v>
      </c>
      <c r="D25" s="8"/>
    </row>
    <row r="26" spans="1:3" ht="12.75">
      <c r="A26" s="18" t="s">
        <v>216</v>
      </c>
      <c r="B26" s="6"/>
      <c r="C26" s="70"/>
    </row>
    <row r="27" spans="1:2" ht="12.75">
      <c r="A27" s="85" t="s">
        <v>217</v>
      </c>
      <c r="B27" s="6"/>
    </row>
    <row r="28" spans="1:2" ht="12.75">
      <c r="A28" s="85" t="s">
        <v>219</v>
      </c>
      <c r="B28" s="6"/>
    </row>
    <row r="29" spans="1:2" ht="12.75">
      <c r="A29" s="85" t="s">
        <v>276</v>
      </c>
      <c r="B29" s="6"/>
    </row>
    <row r="30" spans="2:3" ht="12.75">
      <c r="B30" s="6"/>
      <c r="C30" s="6"/>
    </row>
    <row r="31" ht="12.75">
      <c r="B31" s="6"/>
    </row>
    <row r="32" ht="12.75">
      <c r="B32" s="6"/>
    </row>
    <row r="33" ht="12.75">
      <c r="B33" s="219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9" ht="12.75">
      <c r="B39" s="69"/>
    </row>
  </sheetData>
  <mergeCells count="1"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2">
      <selection activeCell="A2" sqref="A2"/>
    </sheetView>
  </sheetViews>
  <sheetFormatPr defaultColWidth="9.140625" defaultRowHeight="12.75"/>
  <cols>
    <col min="1" max="1" width="15.7109375" style="172" customWidth="1"/>
    <col min="2" max="2" width="26.28125" style="172" customWidth="1"/>
    <col min="3" max="3" width="16.8515625" style="172" bestFit="1" customWidth="1"/>
    <col min="4" max="4" width="8.00390625" style="172" bestFit="1" customWidth="1"/>
    <col min="5" max="5" width="13.57421875" style="172" bestFit="1" customWidth="1"/>
    <col min="6" max="6" width="17.28125" style="172" bestFit="1" customWidth="1"/>
    <col min="7" max="16384" width="9.140625" style="172" customWidth="1"/>
  </cols>
  <sheetData>
    <row r="1" spans="1:6" ht="15.75">
      <c r="A1" s="170" t="s">
        <v>169</v>
      </c>
      <c r="B1" s="170"/>
      <c r="C1" s="170"/>
      <c r="D1" s="171"/>
      <c r="E1" s="171"/>
      <c r="F1" s="171"/>
    </row>
    <row r="2" spans="1:6" ht="7.5" customHeight="1">
      <c r="A2" s="171"/>
      <c r="B2" s="171"/>
      <c r="C2" s="171"/>
      <c r="D2" s="171"/>
      <c r="E2" s="171"/>
      <c r="F2" s="171"/>
    </row>
    <row r="3" spans="1:6" ht="13.5" thickBot="1">
      <c r="A3" s="201" t="str">
        <f>'Fundos de Investimento'!B3</f>
        <v>MAIO DE 2009</v>
      </c>
      <c r="B3" s="171"/>
      <c r="C3" s="171"/>
      <c r="D3" s="171"/>
      <c r="E3" s="171"/>
      <c r="F3" s="171"/>
    </row>
    <row r="4" spans="1:6" ht="33" thickBot="1" thickTop="1">
      <c r="A4" s="173" t="s">
        <v>173</v>
      </c>
      <c r="B4" s="174" t="s">
        <v>172</v>
      </c>
      <c r="C4" s="175" t="s">
        <v>171</v>
      </c>
      <c r="D4" s="176" t="s">
        <v>165</v>
      </c>
      <c r="E4" s="124" t="s">
        <v>196</v>
      </c>
      <c r="F4" s="125" t="s">
        <v>209</v>
      </c>
    </row>
    <row r="5" spans="1:6" ht="39" thickTop="1">
      <c r="A5" s="120" t="s">
        <v>166</v>
      </c>
      <c r="B5" s="118" t="s">
        <v>210</v>
      </c>
      <c r="C5" s="177">
        <v>4949513527.34</v>
      </c>
      <c r="D5" s="257">
        <f>C5/C13</f>
        <v>0.9023419201777886</v>
      </c>
      <c r="E5" s="178" t="s">
        <v>197</v>
      </c>
      <c r="F5" s="179" t="s">
        <v>2</v>
      </c>
    </row>
    <row r="6" spans="1:6" ht="12" customHeight="1">
      <c r="A6" s="120"/>
      <c r="B6" s="118"/>
      <c r="C6" s="180"/>
      <c r="D6" s="258"/>
      <c r="E6" s="118"/>
      <c r="F6" s="181"/>
    </row>
    <row r="7" spans="1:6" ht="15">
      <c r="A7" s="121" t="s">
        <v>208</v>
      </c>
      <c r="B7" s="119" t="s">
        <v>167</v>
      </c>
      <c r="C7" s="182">
        <f>'Fundos de Investimento'!K7</f>
        <v>204525064.44</v>
      </c>
      <c r="D7" s="257">
        <f>C7/C13</f>
        <v>0.03728680371350726</v>
      </c>
      <c r="E7" s="183" t="s">
        <v>198</v>
      </c>
      <c r="F7" s="184" t="s">
        <v>195</v>
      </c>
    </row>
    <row r="8" spans="1:6" ht="12.75">
      <c r="A8" s="121"/>
      <c r="B8" s="119"/>
      <c r="C8" s="185"/>
      <c r="D8" s="258"/>
      <c r="E8" s="119"/>
      <c r="F8" s="186"/>
    </row>
    <row r="9" spans="1:6" ht="12.75">
      <c r="A9" s="121" t="s">
        <v>168</v>
      </c>
      <c r="B9" s="119" t="s">
        <v>183</v>
      </c>
      <c r="C9" s="187">
        <v>330569119.55</v>
      </c>
      <c r="D9" s="257">
        <f>C9/C13</f>
        <v>0.060265796312821675</v>
      </c>
      <c r="E9" s="188" t="s">
        <v>199</v>
      </c>
      <c r="F9" s="189" t="s">
        <v>179</v>
      </c>
    </row>
    <row r="10" spans="1:6" ht="12.75">
      <c r="A10" s="121"/>
      <c r="B10" s="119"/>
      <c r="C10" s="187"/>
      <c r="D10" s="257"/>
      <c r="E10" s="188"/>
      <c r="F10" s="189"/>
    </row>
    <row r="11" spans="1:6" ht="12.75">
      <c r="A11" s="121" t="s">
        <v>220</v>
      </c>
      <c r="B11" s="119" t="s">
        <v>269</v>
      </c>
      <c r="C11" s="187">
        <v>578576.33</v>
      </c>
      <c r="D11" s="257">
        <f>C11/C13</f>
        <v>0.00010547979588252465</v>
      </c>
      <c r="E11" s="188" t="s">
        <v>84</v>
      </c>
      <c r="F11" s="189" t="s">
        <v>84</v>
      </c>
    </row>
    <row r="12" spans="1:6" ht="12.75">
      <c r="A12" s="117"/>
      <c r="B12" s="119"/>
      <c r="C12" s="190"/>
      <c r="D12" s="259"/>
      <c r="E12" s="119"/>
      <c r="F12" s="186"/>
    </row>
    <row r="13" spans="1:6" ht="13.5" thickBot="1">
      <c r="A13" s="122" t="s">
        <v>170</v>
      </c>
      <c r="B13" s="123"/>
      <c r="C13" s="191">
        <f>C5+C7+C9+C11</f>
        <v>5485186287.66</v>
      </c>
      <c r="D13" s="260">
        <f>SUM(D5,D7,D9,D11)</f>
        <v>1</v>
      </c>
      <c r="E13" s="123"/>
      <c r="F13" s="192"/>
    </row>
    <row r="14" spans="1:6" ht="13.5" thickTop="1">
      <c r="A14" s="18" t="s">
        <v>216</v>
      </c>
      <c r="B14" s="207"/>
      <c r="C14" s="208"/>
      <c r="D14" s="207"/>
      <c r="E14" s="207"/>
      <c r="F14" s="171"/>
    </row>
    <row r="15" spans="1:6" ht="12.75">
      <c r="A15" s="204" t="s">
        <v>180</v>
      </c>
      <c r="B15" s="205"/>
      <c r="C15" s="206"/>
      <c r="D15" s="205"/>
      <c r="E15" s="205"/>
      <c r="F15" s="251"/>
    </row>
    <row r="16" spans="1:6" ht="12.75">
      <c r="A16" s="204" t="s">
        <v>181</v>
      </c>
      <c r="B16" s="205"/>
      <c r="C16" s="206"/>
      <c r="D16" s="205"/>
      <c r="E16" s="205"/>
      <c r="F16" s="171"/>
    </row>
    <row r="17" spans="1:6" ht="12.75">
      <c r="A17" s="204" t="s">
        <v>182</v>
      </c>
      <c r="B17" s="205"/>
      <c r="C17" s="206"/>
      <c r="D17" s="205"/>
      <c r="E17" s="205"/>
      <c r="F17" s="171"/>
    </row>
    <row r="18" spans="1:6" ht="12.75">
      <c r="A18" s="204" t="s">
        <v>184</v>
      </c>
      <c r="B18" s="205"/>
      <c r="C18" s="206"/>
      <c r="D18" s="205"/>
      <c r="E18" s="205"/>
      <c r="F18" s="171"/>
    </row>
    <row r="19" spans="1:6" ht="12.75">
      <c r="A19" s="204" t="s">
        <v>185</v>
      </c>
      <c r="B19" s="204"/>
      <c r="C19" s="204"/>
      <c r="D19" s="204"/>
      <c r="E19" s="204"/>
      <c r="F19" s="171"/>
    </row>
    <row r="20" spans="1:5" s="171" customFormat="1" ht="12">
      <c r="A20" s="85" t="s">
        <v>217</v>
      </c>
      <c r="B20" s="204"/>
      <c r="C20" s="204"/>
      <c r="D20" s="204"/>
      <c r="E20" s="204"/>
    </row>
    <row r="21" spans="1:3" ht="12.75">
      <c r="A21" s="85" t="s">
        <v>277</v>
      </c>
      <c r="C21" s="203"/>
    </row>
    <row r="22" ht="12.75">
      <c r="C22" s="203"/>
    </row>
    <row r="23" ht="12.75">
      <c r="C23" s="203"/>
    </row>
    <row r="24" ht="12.75">
      <c r="C24" s="203"/>
    </row>
    <row r="25" ht="12.75">
      <c r="C25" s="203"/>
    </row>
    <row r="26" ht="12.75">
      <c r="C26" s="203"/>
    </row>
    <row r="27" ht="12.75">
      <c r="C27" s="203"/>
    </row>
    <row r="28" ht="12.75">
      <c r="C28" s="203"/>
    </row>
    <row r="29" ht="12.75">
      <c r="C29" s="203"/>
    </row>
    <row r="30" ht="12.75">
      <c r="C30" s="203"/>
    </row>
    <row r="31" ht="12.75">
      <c r="C31" s="203"/>
    </row>
    <row r="32" ht="12.75">
      <c r="C32" s="203"/>
    </row>
    <row r="34" ht="12.75">
      <c r="C34" s="203"/>
    </row>
  </sheetData>
  <printOptions/>
  <pageMargins left="1.93" right="0.75" top="1" bottom="1" header="0.34" footer="0.49212598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6.00390625" style="0" customWidth="1"/>
    <col min="3" max="3" width="15.57421875" style="0" hidden="1" customWidth="1"/>
    <col min="4" max="4" width="15.140625" style="0" bestFit="1" customWidth="1"/>
    <col min="5" max="5" width="14.28125" style="0" bestFit="1" customWidth="1"/>
    <col min="6" max="6" width="39.8515625" style="0" bestFit="1" customWidth="1"/>
    <col min="7" max="7" width="16.8515625" style="0" bestFit="1" customWidth="1"/>
    <col min="8" max="8" width="13.7109375" style="0" bestFit="1" customWidth="1"/>
    <col min="9" max="9" width="17.57421875" style="0" bestFit="1" customWidth="1"/>
    <col min="10" max="10" width="18.8515625" style="0" bestFit="1" customWidth="1"/>
    <col min="11" max="11" width="17.8515625" style="0" bestFit="1" customWidth="1"/>
    <col min="12" max="12" width="10.28125" style="0" bestFit="1" customWidth="1"/>
    <col min="13" max="13" width="9.00390625" style="0" bestFit="1" customWidth="1"/>
    <col min="14" max="14" width="8.00390625" style="0" bestFit="1" customWidth="1"/>
    <col min="15" max="15" width="13.140625" style="0" bestFit="1" customWidth="1"/>
    <col min="16" max="17" width="11.7109375" style="0" customWidth="1"/>
    <col min="18" max="18" width="12.421875" style="0" customWidth="1"/>
    <col min="19" max="19" width="10.7109375" style="0" bestFit="1" customWidth="1"/>
    <col min="20" max="20" width="14.140625" style="0" bestFit="1" customWidth="1"/>
    <col min="21" max="21" width="3.00390625" style="0" bestFit="1" customWidth="1"/>
    <col min="22" max="22" width="16.57421875" style="0" bestFit="1" customWidth="1"/>
  </cols>
  <sheetData>
    <row r="1" spans="2:4" ht="15.75">
      <c r="B1" s="25" t="s">
        <v>157</v>
      </c>
      <c r="C1" s="126"/>
      <c r="D1" s="126"/>
    </row>
    <row r="2" spans="2:4" ht="7.5" customHeight="1">
      <c r="B2" s="25"/>
      <c r="C2" s="126"/>
      <c r="D2" s="126"/>
    </row>
    <row r="3" s="116" customFormat="1" ht="12.75" thickBot="1">
      <c r="B3" s="197" t="str">
        <f>Capa!E12</f>
        <v>MAIO DE 2009</v>
      </c>
    </row>
    <row r="4" spans="2:20" ht="18" customHeight="1">
      <c r="B4" s="98"/>
      <c r="C4" s="99"/>
      <c r="D4" s="100"/>
      <c r="E4" s="101"/>
      <c r="F4" s="101"/>
      <c r="G4" s="335" t="s">
        <v>3</v>
      </c>
      <c r="H4" s="336"/>
      <c r="I4" s="336"/>
      <c r="J4" s="336"/>
      <c r="K4" s="337"/>
      <c r="L4" s="333" t="s">
        <v>10</v>
      </c>
      <c r="M4" s="334"/>
      <c r="N4" s="334"/>
      <c r="O4" s="334"/>
      <c r="P4" s="342" t="s">
        <v>156</v>
      </c>
      <c r="Q4" s="343"/>
      <c r="R4" s="344"/>
      <c r="S4" s="102" t="s">
        <v>78</v>
      </c>
      <c r="T4" s="102" t="s">
        <v>82</v>
      </c>
    </row>
    <row r="5" spans="2:20" ht="18" customHeight="1">
      <c r="B5" s="103" t="s">
        <v>33</v>
      </c>
      <c r="C5" s="104" t="s">
        <v>34</v>
      </c>
      <c r="D5" s="105" t="s">
        <v>35</v>
      </c>
      <c r="E5" s="106" t="s">
        <v>36</v>
      </c>
      <c r="F5" s="107" t="s">
        <v>42</v>
      </c>
      <c r="G5" s="37" t="s">
        <v>4</v>
      </c>
      <c r="H5" s="38" t="s">
        <v>5</v>
      </c>
      <c r="I5" s="39" t="s">
        <v>13</v>
      </c>
      <c r="J5" s="38" t="s">
        <v>163</v>
      </c>
      <c r="K5" s="40" t="s">
        <v>6</v>
      </c>
      <c r="L5" s="349" t="s">
        <v>56</v>
      </c>
      <c r="M5" s="351" t="s">
        <v>57</v>
      </c>
      <c r="N5" s="351" t="s">
        <v>77</v>
      </c>
      <c r="O5" s="345" t="s">
        <v>11</v>
      </c>
      <c r="P5" s="338" t="s">
        <v>80</v>
      </c>
      <c r="Q5" s="340" t="s">
        <v>79</v>
      </c>
      <c r="R5" s="345" t="s">
        <v>81</v>
      </c>
      <c r="S5" s="347" t="s">
        <v>83</v>
      </c>
      <c r="T5" s="347" t="s">
        <v>85</v>
      </c>
    </row>
    <row r="6" spans="2:20" ht="18" customHeight="1">
      <c r="B6" s="108"/>
      <c r="C6" s="104"/>
      <c r="D6" s="109" t="s">
        <v>45</v>
      </c>
      <c r="E6" s="110"/>
      <c r="F6" s="111"/>
      <c r="G6" s="41" t="s">
        <v>32</v>
      </c>
      <c r="H6" s="42" t="s">
        <v>8</v>
      </c>
      <c r="I6" s="43" t="s">
        <v>9</v>
      </c>
      <c r="J6" s="42" t="s">
        <v>164</v>
      </c>
      <c r="K6" s="44" t="s">
        <v>7</v>
      </c>
      <c r="L6" s="350"/>
      <c r="M6" s="352"/>
      <c r="N6" s="352"/>
      <c r="O6" s="346"/>
      <c r="P6" s="339"/>
      <c r="Q6" s="341"/>
      <c r="R6" s="346"/>
      <c r="S6" s="348"/>
      <c r="T6" s="348"/>
    </row>
    <row r="7" spans="2:21" ht="18" customHeight="1">
      <c r="B7" s="159" t="s">
        <v>75</v>
      </c>
      <c r="C7" s="112"/>
      <c r="D7" s="262" t="s">
        <v>76</v>
      </c>
      <c r="E7" s="263" t="s">
        <v>12</v>
      </c>
      <c r="F7" s="264" t="s">
        <v>59</v>
      </c>
      <c r="G7" s="238">
        <v>933754852.6</v>
      </c>
      <c r="H7" s="239">
        <v>1.363637</v>
      </c>
      <c r="I7" s="240">
        <v>1273302665.9349062</v>
      </c>
      <c r="J7" s="248">
        <v>0.1603</v>
      </c>
      <c r="K7" s="241">
        <v>204525064.44</v>
      </c>
      <c r="L7" s="274">
        <v>0</v>
      </c>
      <c r="M7" s="249">
        <v>1</v>
      </c>
      <c r="N7" s="249">
        <v>0</v>
      </c>
      <c r="O7" s="275">
        <v>0</v>
      </c>
      <c r="P7" s="230">
        <v>0.778</v>
      </c>
      <c r="Q7" s="231">
        <v>4.584</v>
      </c>
      <c r="R7" s="232">
        <v>12.41</v>
      </c>
      <c r="S7" s="253">
        <v>0.2</v>
      </c>
      <c r="T7" s="244">
        <v>0.104</v>
      </c>
      <c r="U7" s="5"/>
    </row>
    <row r="8" spans="2:21" ht="18" customHeight="1">
      <c r="B8" s="160" t="s">
        <v>61</v>
      </c>
      <c r="C8" s="113"/>
      <c r="D8" s="265" t="s">
        <v>62</v>
      </c>
      <c r="E8" s="266" t="s">
        <v>12</v>
      </c>
      <c r="F8" s="267" t="s">
        <v>60</v>
      </c>
      <c r="G8" s="221">
        <v>3624863191.84264</v>
      </c>
      <c r="H8" s="222">
        <v>1.651252602</v>
      </c>
      <c r="I8" s="261">
        <v>5985564776.07</v>
      </c>
      <c r="J8" s="249">
        <v>0.0184</v>
      </c>
      <c r="K8" s="242">
        <v>110137668.62</v>
      </c>
      <c r="L8" s="274">
        <v>0</v>
      </c>
      <c r="M8" s="249">
        <v>1</v>
      </c>
      <c r="N8" s="249">
        <v>0</v>
      </c>
      <c r="O8" s="275">
        <v>0</v>
      </c>
      <c r="P8" s="230">
        <v>0.754</v>
      </c>
      <c r="Q8" s="231">
        <v>4.4987</v>
      </c>
      <c r="R8" s="232">
        <v>12.28</v>
      </c>
      <c r="S8" s="254">
        <v>0.2</v>
      </c>
      <c r="T8" s="244">
        <v>0.109</v>
      </c>
      <c r="U8" s="5"/>
    </row>
    <row r="9" spans="2:21" ht="18" customHeight="1">
      <c r="B9" s="160" t="s">
        <v>71</v>
      </c>
      <c r="C9" s="113"/>
      <c r="D9" s="265" t="s">
        <v>155</v>
      </c>
      <c r="E9" s="266" t="s">
        <v>12</v>
      </c>
      <c r="F9" s="267" t="s">
        <v>63</v>
      </c>
      <c r="G9" s="221">
        <v>42578696.50616</v>
      </c>
      <c r="H9" s="222">
        <v>42.485397</v>
      </c>
      <c r="I9" s="223">
        <v>1808972842</v>
      </c>
      <c r="J9" s="249">
        <v>0.0006</v>
      </c>
      <c r="K9" s="242">
        <v>1080876.69</v>
      </c>
      <c r="L9" s="274">
        <v>0</v>
      </c>
      <c r="M9" s="249">
        <v>1</v>
      </c>
      <c r="N9" s="249">
        <v>0</v>
      </c>
      <c r="O9" s="275">
        <v>0</v>
      </c>
      <c r="P9" s="230">
        <v>0.758</v>
      </c>
      <c r="Q9" s="233">
        <v>4.5153</v>
      </c>
      <c r="R9" s="232">
        <v>12.42</v>
      </c>
      <c r="S9" s="255">
        <v>0.15</v>
      </c>
      <c r="T9" s="245">
        <v>0.115</v>
      </c>
      <c r="U9" s="5"/>
    </row>
    <row r="10" spans="2:21" ht="18" customHeight="1">
      <c r="B10" s="161" t="s">
        <v>0</v>
      </c>
      <c r="C10" s="114"/>
      <c r="D10" s="268" t="s">
        <v>65</v>
      </c>
      <c r="E10" s="269" t="s">
        <v>12</v>
      </c>
      <c r="F10" s="270" t="s">
        <v>63</v>
      </c>
      <c r="G10" s="224">
        <v>389928918.29543</v>
      </c>
      <c r="H10" s="225">
        <v>18.032031</v>
      </c>
      <c r="I10" s="226">
        <v>7031210675.91</v>
      </c>
      <c r="J10" s="250">
        <v>0.0243</v>
      </c>
      <c r="K10" s="243">
        <v>170825741.37</v>
      </c>
      <c r="L10" s="276">
        <v>0</v>
      </c>
      <c r="M10" s="250">
        <v>0.9997</v>
      </c>
      <c r="N10" s="250">
        <v>0</v>
      </c>
      <c r="O10" s="277">
        <v>-0.0003</v>
      </c>
      <c r="P10" s="234">
        <v>0.758</v>
      </c>
      <c r="Q10" s="235">
        <v>4.5187</v>
      </c>
      <c r="R10" s="236">
        <v>12.417</v>
      </c>
      <c r="S10" s="255">
        <v>0.15</v>
      </c>
      <c r="T10" s="245">
        <v>0.114</v>
      </c>
      <c r="U10" s="5"/>
    </row>
    <row r="11" spans="2:21" ht="18" customHeight="1">
      <c r="B11" s="161" t="s">
        <v>192</v>
      </c>
      <c r="C11" s="114"/>
      <c r="D11" s="268" t="s">
        <v>154</v>
      </c>
      <c r="E11" s="269" t="s">
        <v>12</v>
      </c>
      <c r="F11" s="270" t="s">
        <v>153</v>
      </c>
      <c r="G11" s="224">
        <v>747318816.12981</v>
      </c>
      <c r="H11" s="225">
        <v>1.1575668</v>
      </c>
      <c r="I11" s="247">
        <v>865071486.9</v>
      </c>
      <c r="J11" s="250">
        <v>0.1167</v>
      </c>
      <c r="K11" s="243">
        <v>100988536.78</v>
      </c>
      <c r="L11" s="276">
        <v>0</v>
      </c>
      <c r="M11" s="250">
        <v>1</v>
      </c>
      <c r="N11" s="250">
        <v>0</v>
      </c>
      <c r="O11" s="277">
        <v>0</v>
      </c>
      <c r="P11" s="234">
        <v>0.752</v>
      </c>
      <c r="Q11" s="235">
        <v>4.489</v>
      </c>
      <c r="R11" s="236">
        <v>12.35</v>
      </c>
      <c r="S11" s="256">
        <v>0.2</v>
      </c>
      <c r="T11" s="246">
        <v>0.116</v>
      </c>
      <c r="U11" s="5"/>
    </row>
    <row r="12" spans="2:21" ht="18" customHeight="1" thickBot="1">
      <c r="B12" s="162" t="s">
        <v>212</v>
      </c>
      <c r="C12" s="115"/>
      <c r="D12" s="271" t="s">
        <v>211</v>
      </c>
      <c r="E12" s="272" t="s">
        <v>12</v>
      </c>
      <c r="F12" s="273" t="s">
        <v>213</v>
      </c>
      <c r="G12" s="227">
        <v>953398698.66077</v>
      </c>
      <c r="H12" s="228">
        <v>4.4931862</v>
      </c>
      <c r="I12" s="229">
        <v>4283797911.43</v>
      </c>
      <c r="J12" s="250">
        <v>0.0236</v>
      </c>
      <c r="K12" s="243">
        <v>101025299.21</v>
      </c>
      <c r="L12" s="276">
        <v>0</v>
      </c>
      <c r="M12" s="250">
        <v>1</v>
      </c>
      <c r="N12" s="250">
        <v>0</v>
      </c>
      <c r="O12" s="277">
        <v>0</v>
      </c>
      <c r="P12" s="234">
        <v>0.758</v>
      </c>
      <c r="Q12" s="235">
        <v>4.514</v>
      </c>
      <c r="R12" s="235">
        <v>12.36</v>
      </c>
      <c r="S12" s="256">
        <v>0.15</v>
      </c>
      <c r="T12" s="246">
        <v>0.111</v>
      </c>
      <c r="U12" s="5"/>
    </row>
    <row r="13" spans="2:22" ht="18" customHeight="1" thickBot="1">
      <c r="B13" s="18" t="s">
        <v>216</v>
      </c>
      <c r="E13" s="8"/>
      <c r="F13" s="20"/>
      <c r="G13" s="21"/>
      <c r="H13" s="21"/>
      <c r="I13" s="22"/>
      <c r="J13" s="23" t="s">
        <v>14</v>
      </c>
      <c r="K13" s="32">
        <f>SUM(K7:K12)</f>
        <v>688583187.11</v>
      </c>
      <c r="L13" s="33">
        <f>($K$7*L7+$K$8*L8+$K$9*L9+$K$10*L10+$K$12*L12)/$K$13</f>
        <v>0</v>
      </c>
      <c r="M13" s="34">
        <f>($K$7*M7+$K$8*M8+$K$9*M9+$K$10*M10+$K$11*M11+$K$12*M12)/$K$13</f>
        <v>0.9999255751180535</v>
      </c>
      <c r="N13" s="34">
        <f>($K$7*N7+$K$8*N8+$K$9*N9+$K$10*N10+$K$12*N12)/$K$13</f>
        <v>0</v>
      </c>
      <c r="O13" s="71">
        <f>($K$7*O7+$K$8*O8+$K$9*O9+$K$10*O10+$K$12*O12)/$K$13</f>
        <v>-7.442488194649059E-05</v>
      </c>
      <c r="P13" s="83"/>
      <c r="Q13" s="75"/>
      <c r="R13" s="75"/>
      <c r="S13" s="76"/>
      <c r="T13" s="77"/>
      <c r="U13" s="70"/>
      <c r="V13" s="70"/>
    </row>
    <row r="14" spans="9:21" ht="18" customHeight="1">
      <c r="I14" s="69"/>
      <c r="J14" s="8"/>
      <c r="K14" s="8"/>
      <c r="P14" s="74"/>
      <c r="Q14" s="74"/>
      <c r="R14" s="74"/>
      <c r="S14" s="5"/>
      <c r="T14" s="5"/>
      <c r="U14" s="5"/>
    </row>
    <row r="15" spans="7:19" ht="18" customHeight="1">
      <c r="G15" s="6"/>
      <c r="I15" s="69"/>
      <c r="J15" s="8"/>
      <c r="K15" s="218"/>
      <c r="L15" s="202"/>
      <c r="M15" s="202"/>
      <c r="Q15" s="74"/>
      <c r="R15" s="74"/>
      <c r="S15" s="5"/>
    </row>
    <row r="16" spans="7:19" ht="12.75">
      <c r="G16" s="6"/>
      <c r="H16" s="6"/>
      <c r="I16" s="69"/>
      <c r="J16" s="8"/>
      <c r="K16" s="220"/>
      <c r="L16" s="70"/>
      <c r="M16" s="202"/>
      <c r="N16" s="9"/>
      <c r="O16" s="82"/>
      <c r="P16" s="5"/>
      <c r="Q16" s="5"/>
      <c r="R16" s="5"/>
      <c r="S16" s="5"/>
    </row>
    <row r="17" spans="9:13" ht="12.75">
      <c r="I17" s="69"/>
      <c r="J17" s="8"/>
      <c r="K17" s="69"/>
      <c r="M17" s="70"/>
    </row>
    <row r="18" spans="9:13" ht="12.75">
      <c r="I18" s="69"/>
      <c r="J18" s="8"/>
      <c r="M18" s="70"/>
    </row>
    <row r="19" spans="9:10" ht="12.75">
      <c r="I19" s="69"/>
      <c r="J19" s="8"/>
    </row>
    <row r="20" spans="9:10" ht="12.75">
      <c r="I20" s="69"/>
      <c r="J20" s="8"/>
    </row>
    <row r="21" spans="9:10" ht="12.75">
      <c r="I21" s="69"/>
      <c r="J21" s="8"/>
    </row>
    <row r="22" ht="12.75">
      <c r="J22" s="8"/>
    </row>
    <row r="23" ht="12.75">
      <c r="J23" s="8"/>
    </row>
  </sheetData>
  <mergeCells count="12">
    <mergeCell ref="S5:S6"/>
    <mergeCell ref="T5:T6"/>
    <mergeCell ref="L5:L6"/>
    <mergeCell ref="M5:M6"/>
    <mergeCell ref="N5:N6"/>
    <mergeCell ref="O5:O6"/>
    <mergeCell ref="L4:O4"/>
    <mergeCell ref="G4:K4"/>
    <mergeCell ref="P5:P6"/>
    <mergeCell ref="Q5:Q6"/>
    <mergeCell ref="P4:R4"/>
    <mergeCell ref="R5:R6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6.28125" style="0" bestFit="1" customWidth="1"/>
    <col min="3" max="3" width="12.14062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6.57421875" style="0" bestFit="1" customWidth="1"/>
  </cols>
  <sheetData>
    <row r="1" ht="15.75">
      <c r="A1" s="25" t="s">
        <v>158</v>
      </c>
    </row>
    <row r="2" ht="7.5" customHeight="1">
      <c r="A2" s="25"/>
    </row>
    <row r="3" s="200" customFormat="1" ht="12.75" thickBot="1">
      <c r="A3" s="199" t="s">
        <v>275</v>
      </c>
    </row>
    <row r="4" spans="1:13" ht="12.75">
      <c r="A4" s="45"/>
      <c r="B4" s="46"/>
      <c r="C4" s="46"/>
      <c r="D4" s="47"/>
      <c r="E4" s="48"/>
      <c r="F4" s="47"/>
      <c r="G4" s="49"/>
      <c r="H4" s="50"/>
      <c r="I4" s="51"/>
      <c r="J4" s="52"/>
      <c r="K4" s="49"/>
      <c r="L4" s="52"/>
      <c r="M4" s="64" t="s">
        <v>39</v>
      </c>
    </row>
    <row r="5" spans="1:13" ht="12.75">
      <c r="A5" s="53" t="s">
        <v>22</v>
      </c>
      <c r="B5" s="54" t="s">
        <v>23</v>
      </c>
      <c r="C5" s="54" t="s">
        <v>26</v>
      </c>
      <c r="D5" s="55" t="s">
        <v>28</v>
      </c>
      <c r="E5" s="56" t="s">
        <v>28</v>
      </c>
      <c r="F5" s="55" t="s">
        <v>28</v>
      </c>
      <c r="G5" s="57" t="s">
        <v>37</v>
      </c>
      <c r="H5" s="54" t="s">
        <v>46</v>
      </c>
      <c r="I5" s="58" t="s">
        <v>40</v>
      </c>
      <c r="J5" s="59" t="s">
        <v>38</v>
      </c>
      <c r="K5" s="57" t="s">
        <v>27</v>
      </c>
      <c r="L5" s="59" t="s">
        <v>43</v>
      </c>
      <c r="M5" s="60" t="s">
        <v>41</v>
      </c>
    </row>
    <row r="6" spans="1:13" ht="12.75">
      <c r="A6" s="53"/>
      <c r="B6" s="61"/>
      <c r="C6" s="61"/>
      <c r="D6" s="62" t="s">
        <v>29</v>
      </c>
      <c r="E6" s="56" t="s">
        <v>30</v>
      </c>
      <c r="F6" s="62" t="s">
        <v>31</v>
      </c>
      <c r="G6" s="57"/>
      <c r="H6" s="61"/>
      <c r="I6" s="58" t="s">
        <v>25</v>
      </c>
      <c r="J6" s="63" t="s">
        <v>15</v>
      </c>
      <c r="K6" s="57" t="s">
        <v>15</v>
      </c>
      <c r="L6" s="63" t="s">
        <v>44</v>
      </c>
      <c r="M6" s="60" t="s">
        <v>15</v>
      </c>
    </row>
    <row r="7" spans="1:13" ht="12.75">
      <c r="A7" s="19" t="s">
        <v>63</v>
      </c>
      <c r="B7" s="19" t="s">
        <v>58</v>
      </c>
      <c r="C7" s="79" t="s">
        <v>86</v>
      </c>
      <c r="D7" s="67">
        <v>36508</v>
      </c>
      <c r="E7" s="67">
        <v>36508</v>
      </c>
      <c r="F7" s="79">
        <v>39979</v>
      </c>
      <c r="G7" s="80">
        <v>18250</v>
      </c>
      <c r="H7" s="68" t="s">
        <v>64</v>
      </c>
      <c r="I7" s="66">
        <v>6</v>
      </c>
      <c r="J7" s="65">
        <v>1000</v>
      </c>
      <c r="K7" s="81">
        <v>2295.35</v>
      </c>
      <c r="L7" s="65" t="s">
        <v>24</v>
      </c>
      <c r="M7" s="78">
        <v>41890137.5</v>
      </c>
    </row>
    <row r="8" spans="1:13" ht="12.75">
      <c r="A8" s="19" t="s">
        <v>63</v>
      </c>
      <c r="B8" s="19" t="s">
        <v>58</v>
      </c>
      <c r="C8" s="79" t="s">
        <v>87</v>
      </c>
      <c r="D8" s="67">
        <v>36508</v>
      </c>
      <c r="E8" s="67">
        <v>36508</v>
      </c>
      <c r="F8" s="79">
        <v>40009</v>
      </c>
      <c r="G8" s="80">
        <v>18250</v>
      </c>
      <c r="H8" s="68" t="s">
        <v>64</v>
      </c>
      <c r="I8" s="66">
        <v>6</v>
      </c>
      <c r="J8" s="65">
        <v>1000</v>
      </c>
      <c r="K8" s="81">
        <v>2295.35</v>
      </c>
      <c r="L8" s="65" t="s">
        <v>24</v>
      </c>
      <c r="M8" s="78">
        <v>41890137.5</v>
      </c>
    </row>
    <row r="9" spans="1:13" ht="12.75">
      <c r="A9" s="19" t="s">
        <v>63</v>
      </c>
      <c r="B9" s="19" t="s">
        <v>58</v>
      </c>
      <c r="C9" s="79" t="s">
        <v>88</v>
      </c>
      <c r="D9" s="67">
        <v>36508</v>
      </c>
      <c r="E9" s="67">
        <v>36508</v>
      </c>
      <c r="F9" s="79">
        <v>40040</v>
      </c>
      <c r="G9" s="80">
        <v>18250</v>
      </c>
      <c r="H9" s="68" t="s">
        <v>64</v>
      </c>
      <c r="I9" s="66">
        <v>6</v>
      </c>
      <c r="J9" s="65">
        <v>1000</v>
      </c>
      <c r="K9" s="81">
        <v>2295.35</v>
      </c>
      <c r="L9" s="65" t="s">
        <v>24</v>
      </c>
      <c r="M9" s="78">
        <v>41890137.5</v>
      </c>
    </row>
    <row r="10" spans="1:13" ht="12.75">
      <c r="A10" s="19" t="s">
        <v>63</v>
      </c>
      <c r="B10" s="19" t="s">
        <v>58</v>
      </c>
      <c r="C10" s="79" t="s">
        <v>89</v>
      </c>
      <c r="D10" s="67">
        <v>36508</v>
      </c>
      <c r="E10" s="67">
        <v>36508</v>
      </c>
      <c r="F10" s="79">
        <v>40071</v>
      </c>
      <c r="G10" s="80">
        <v>18250</v>
      </c>
      <c r="H10" s="68" t="s">
        <v>64</v>
      </c>
      <c r="I10" s="66">
        <v>6</v>
      </c>
      <c r="J10" s="65">
        <v>1000</v>
      </c>
      <c r="K10" s="81">
        <v>2295.35</v>
      </c>
      <c r="L10" s="65" t="s">
        <v>24</v>
      </c>
      <c r="M10" s="78">
        <v>41890137.5</v>
      </c>
    </row>
    <row r="11" spans="1:13" ht="12.75">
      <c r="A11" s="19" t="s">
        <v>63</v>
      </c>
      <c r="B11" s="19" t="s">
        <v>58</v>
      </c>
      <c r="C11" s="79" t="s">
        <v>90</v>
      </c>
      <c r="D11" s="67">
        <v>36508</v>
      </c>
      <c r="E11" s="67">
        <v>36508</v>
      </c>
      <c r="F11" s="79">
        <v>40101</v>
      </c>
      <c r="G11" s="80">
        <v>26950</v>
      </c>
      <c r="H11" s="68" t="s">
        <v>64</v>
      </c>
      <c r="I11" s="66">
        <v>6</v>
      </c>
      <c r="J11" s="65">
        <v>1000</v>
      </c>
      <c r="K11" s="81">
        <v>2295.35</v>
      </c>
      <c r="L11" s="65" t="s">
        <v>24</v>
      </c>
      <c r="M11" s="78">
        <v>61859682.5</v>
      </c>
    </row>
    <row r="12" spans="1:13" ht="12.75">
      <c r="A12" s="19" t="s">
        <v>63</v>
      </c>
      <c r="B12" s="19" t="s">
        <v>58</v>
      </c>
      <c r="C12" s="79" t="s">
        <v>91</v>
      </c>
      <c r="D12" s="67">
        <v>36508</v>
      </c>
      <c r="E12" s="67">
        <v>36508</v>
      </c>
      <c r="F12" s="79">
        <v>40132</v>
      </c>
      <c r="G12" s="80">
        <v>38998</v>
      </c>
      <c r="H12" s="68" t="s">
        <v>64</v>
      </c>
      <c r="I12" s="66">
        <v>6</v>
      </c>
      <c r="J12" s="65">
        <v>1000</v>
      </c>
      <c r="K12" s="81">
        <v>2295.35</v>
      </c>
      <c r="L12" s="65" t="s">
        <v>24</v>
      </c>
      <c r="M12" s="78">
        <v>89514059.3</v>
      </c>
    </row>
    <row r="13" spans="1:13" ht="12.75">
      <c r="A13" s="19" t="s">
        <v>63</v>
      </c>
      <c r="B13" s="19" t="s">
        <v>58</v>
      </c>
      <c r="C13" s="79" t="s">
        <v>92</v>
      </c>
      <c r="D13" s="67">
        <v>36508</v>
      </c>
      <c r="E13" s="67">
        <v>36508</v>
      </c>
      <c r="F13" s="79">
        <v>40162</v>
      </c>
      <c r="G13" s="80">
        <v>38998</v>
      </c>
      <c r="H13" s="68" t="s">
        <v>64</v>
      </c>
      <c r="I13" s="66">
        <v>6</v>
      </c>
      <c r="J13" s="65">
        <v>1000</v>
      </c>
      <c r="K13" s="81">
        <v>2295.35</v>
      </c>
      <c r="L13" s="65" t="s">
        <v>24</v>
      </c>
      <c r="M13" s="78">
        <v>89514059.3</v>
      </c>
    </row>
    <row r="14" spans="1:13" ht="12.75">
      <c r="A14" s="19" t="s">
        <v>63</v>
      </c>
      <c r="B14" s="19" t="s">
        <v>58</v>
      </c>
      <c r="C14" s="79" t="s">
        <v>93</v>
      </c>
      <c r="D14" s="67">
        <v>36508</v>
      </c>
      <c r="E14" s="67">
        <v>36508</v>
      </c>
      <c r="F14" s="79">
        <v>40193</v>
      </c>
      <c r="G14" s="80">
        <v>140881</v>
      </c>
      <c r="H14" s="68" t="s">
        <v>64</v>
      </c>
      <c r="I14" s="66">
        <v>6</v>
      </c>
      <c r="J14" s="65">
        <v>1000</v>
      </c>
      <c r="K14" s="81">
        <v>2295.35</v>
      </c>
      <c r="L14" s="65" t="s">
        <v>24</v>
      </c>
      <c r="M14" s="78">
        <v>323371203.34999996</v>
      </c>
    </row>
    <row r="15" spans="1:13" ht="12.75">
      <c r="A15" s="19" t="s">
        <v>63</v>
      </c>
      <c r="B15" s="19" t="s">
        <v>58</v>
      </c>
      <c r="C15" s="79" t="s">
        <v>94</v>
      </c>
      <c r="D15" s="67">
        <v>36508</v>
      </c>
      <c r="E15" s="67">
        <v>36508</v>
      </c>
      <c r="F15" s="79">
        <v>40224</v>
      </c>
      <c r="G15" s="80">
        <v>38998</v>
      </c>
      <c r="H15" s="68" t="s">
        <v>64</v>
      </c>
      <c r="I15" s="66">
        <v>6</v>
      </c>
      <c r="J15" s="65">
        <v>1000</v>
      </c>
      <c r="K15" s="81">
        <v>2295.35</v>
      </c>
      <c r="L15" s="65" t="s">
        <v>24</v>
      </c>
      <c r="M15" s="78">
        <v>89514059.3</v>
      </c>
    </row>
    <row r="16" spans="1:13" ht="12.75">
      <c r="A16" s="19" t="s">
        <v>63</v>
      </c>
      <c r="B16" s="19" t="s">
        <v>58</v>
      </c>
      <c r="C16" s="79" t="s">
        <v>95</v>
      </c>
      <c r="D16" s="67">
        <v>36508</v>
      </c>
      <c r="E16" s="67">
        <v>36508</v>
      </c>
      <c r="F16" s="79">
        <v>40252</v>
      </c>
      <c r="G16" s="80">
        <v>38998</v>
      </c>
      <c r="H16" s="68" t="s">
        <v>64</v>
      </c>
      <c r="I16" s="66">
        <v>6</v>
      </c>
      <c r="J16" s="65">
        <v>1000</v>
      </c>
      <c r="K16" s="81">
        <v>2295.35</v>
      </c>
      <c r="L16" s="65" t="s">
        <v>24</v>
      </c>
      <c r="M16" s="78">
        <v>89514059.3</v>
      </c>
    </row>
    <row r="17" spans="1:13" ht="12.75">
      <c r="A17" s="19" t="s">
        <v>63</v>
      </c>
      <c r="B17" s="19" t="s">
        <v>58</v>
      </c>
      <c r="C17" s="79" t="s">
        <v>96</v>
      </c>
      <c r="D17" s="67">
        <v>36508</v>
      </c>
      <c r="E17" s="67">
        <v>36508</v>
      </c>
      <c r="F17" s="79">
        <v>40283</v>
      </c>
      <c r="G17" s="80">
        <v>38998</v>
      </c>
      <c r="H17" s="68" t="s">
        <v>64</v>
      </c>
      <c r="I17" s="66">
        <v>6</v>
      </c>
      <c r="J17" s="65">
        <v>1000</v>
      </c>
      <c r="K17" s="81">
        <v>2295.35</v>
      </c>
      <c r="L17" s="65" t="s">
        <v>24</v>
      </c>
      <c r="M17" s="78">
        <v>89514059.3</v>
      </c>
    </row>
    <row r="18" spans="1:13" ht="12.75">
      <c r="A18" s="19" t="s">
        <v>63</v>
      </c>
      <c r="B18" s="19" t="s">
        <v>58</v>
      </c>
      <c r="C18" s="79" t="s">
        <v>97</v>
      </c>
      <c r="D18" s="67">
        <v>36508</v>
      </c>
      <c r="E18" s="67">
        <v>36508</v>
      </c>
      <c r="F18" s="79">
        <v>40313</v>
      </c>
      <c r="G18" s="80">
        <v>38998</v>
      </c>
      <c r="H18" s="68" t="s">
        <v>64</v>
      </c>
      <c r="I18" s="66">
        <v>6</v>
      </c>
      <c r="J18" s="65">
        <v>1000</v>
      </c>
      <c r="K18" s="81">
        <v>2295.35</v>
      </c>
      <c r="L18" s="65" t="s">
        <v>24</v>
      </c>
      <c r="M18" s="78">
        <v>89514059.3</v>
      </c>
    </row>
    <row r="19" spans="1:13" ht="12.75">
      <c r="A19" s="19" t="s">
        <v>63</v>
      </c>
      <c r="B19" s="19" t="s">
        <v>58</v>
      </c>
      <c r="C19" s="79" t="s">
        <v>98</v>
      </c>
      <c r="D19" s="67">
        <v>36508</v>
      </c>
      <c r="E19" s="67">
        <v>36508</v>
      </c>
      <c r="F19" s="79">
        <v>40344</v>
      </c>
      <c r="G19" s="80">
        <v>38998</v>
      </c>
      <c r="H19" s="68" t="s">
        <v>64</v>
      </c>
      <c r="I19" s="66">
        <v>6</v>
      </c>
      <c r="J19" s="65">
        <v>1000</v>
      </c>
      <c r="K19" s="81">
        <v>2295.35</v>
      </c>
      <c r="L19" s="65" t="s">
        <v>24</v>
      </c>
      <c r="M19" s="78">
        <v>89514059.3</v>
      </c>
    </row>
    <row r="20" spans="1:13" ht="12.75">
      <c r="A20" s="19" t="s">
        <v>63</v>
      </c>
      <c r="B20" s="19" t="s">
        <v>58</v>
      </c>
      <c r="C20" s="79" t="s">
        <v>99</v>
      </c>
      <c r="D20" s="67">
        <v>36508</v>
      </c>
      <c r="E20" s="67">
        <v>36508</v>
      </c>
      <c r="F20" s="79">
        <v>40374</v>
      </c>
      <c r="G20" s="80">
        <v>38998</v>
      </c>
      <c r="H20" s="68" t="s">
        <v>64</v>
      </c>
      <c r="I20" s="66">
        <v>6</v>
      </c>
      <c r="J20" s="65">
        <v>1000</v>
      </c>
      <c r="K20" s="81">
        <v>2295.35</v>
      </c>
      <c r="L20" s="65" t="s">
        <v>24</v>
      </c>
      <c r="M20" s="78">
        <v>89514059.3</v>
      </c>
    </row>
    <row r="21" spans="1:13" ht="12.75">
      <c r="A21" s="19" t="s">
        <v>63</v>
      </c>
      <c r="B21" s="19" t="s">
        <v>58</v>
      </c>
      <c r="C21" s="79" t="s">
        <v>100</v>
      </c>
      <c r="D21" s="67">
        <v>36508</v>
      </c>
      <c r="E21" s="67">
        <v>36508</v>
      </c>
      <c r="F21" s="79">
        <v>40405</v>
      </c>
      <c r="G21" s="80">
        <v>38998</v>
      </c>
      <c r="H21" s="68" t="s">
        <v>64</v>
      </c>
      <c r="I21" s="66">
        <v>6</v>
      </c>
      <c r="J21" s="65">
        <v>1000</v>
      </c>
      <c r="K21" s="81">
        <v>2295.35</v>
      </c>
      <c r="L21" s="65" t="s">
        <v>24</v>
      </c>
      <c r="M21" s="78">
        <v>89514059.3</v>
      </c>
    </row>
    <row r="22" spans="1:13" ht="12.75">
      <c r="A22" s="19" t="s">
        <v>63</v>
      </c>
      <c r="B22" s="19" t="s">
        <v>58</v>
      </c>
      <c r="C22" s="79" t="s">
        <v>101</v>
      </c>
      <c r="D22" s="67">
        <v>36508</v>
      </c>
      <c r="E22" s="67">
        <v>36508</v>
      </c>
      <c r="F22" s="79">
        <v>40436</v>
      </c>
      <c r="G22" s="80">
        <v>38998</v>
      </c>
      <c r="H22" s="68" t="s">
        <v>64</v>
      </c>
      <c r="I22" s="66">
        <v>6</v>
      </c>
      <c r="J22" s="65">
        <v>1000</v>
      </c>
      <c r="K22" s="81">
        <v>2295.35</v>
      </c>
      <c r="L22" s="65" t="s">
        <v>24</v>
      </c>
      <c r="M22" s="78">
        <v>89514059.3</v>
      </c>
    </row>
    <row r="23" spans="1:13" ht="12.75">
      <c r="A23" s="19" t="s">
        <v>63</v>
      </c>
      <c r="B23" s="19" t="s">
        <v>58</v>
      </c>
      <c r="C23" s="79" t="s">
        <v>102</v>
      </c>
      <c r="D23" s="67">
        <v>36508</v>
      </c>
      <c r="E23" s="67">
        <v>36508</v>
      </c>
      <c r="F23" s="79">
        <v>40466</v>
      </c>
      <c r="G23" s="80">
        <v>38998</v>
      </c>
      <c r="H23" s="68" t="s">
        <v>64</v>
      </c>
      <c r="I23" s="66">
        <v>6</v>
      </c>
      <c r="J23" s="65">
        <v>1000</v>
      </c>
      <c r="K23" s="81">
        <v>2295.35</v>
      </c>
      <c r="L23" s="65" t="s">
        <v>24</v>
      </c>
      <c r="M23" s="78">
        <v>89514059.3</v>
      </c>
    </row>
    <row r="24" spans="1:13" ht="12.75">
      <c r="A24" s="19" t="s">
        <v>63</v>
      </c>
      <c r="B24" s="19" t="s">
        <v>58</v>
      </c>
      <c r="C24" s="79" t="s">
        <v>103</v>
      </c>
      <c r="D24" s="67">
        <v>36508</v>
      </c>
      <c r="E24" s="67">
        <v>36508</v>
      </c>
      <c r="F24" s="79">
        <v>40497</v>
      </c>
      <c r="G24" s="80">
        <v>38998</v>
      </c>
      <c r="H24" s="68" t="s">
        <v>64</v>
      </c>
      <c r="I24" s="66">
        <v>6</v>
      </c>
      <c r="J24" s="65">
        <v>1000</v>
      </c>
      <c r="K24" s="81">
        <v>2295.35</v>
      </c>
      <c r="L24" s="65" t="s">
        <v>24</v>
      </c>
      <c r="M24" s="78">
        <v>89514059.3</v>
      </c>
    </row>
    <row r="25" spans="1:13" ht="12.75">
      <c r="A25" s="19" t="s">
        <v>63</v>
      </c>
      <c r="B25" s="19" t="s">
        <v>58</v>
      </c>
      <c r="C25" s="79" t="s">
        <v>104</v>
      </c>
      <c r="D25" s="67">
        <v>36508</v>
      </c>
      <c r="E25" s="67">
        <v>36508</v>
      </c>
      <c r="F25" s="79">
        <v>40527</v>
      </c>
      <c r="G25" s="80">
        <v>38998</v>
      </c>
      <c r="H25" s="68" t="s">
        <v>64</v>
      </c>
      <c r="I25" s="66">
        <v>6</v>
      </c>
      <c r="J25" s="65">
        <v>1000</v>
      </c>
      <c r="K25" s="81">
        <v>2295.35</v>
      </c>
      <c r="L25" s="65" t="s">
        <v>24</v>
      </c>
      <c r="M25" s="78">
        <v>89514059.3</v>
      </c>
    </row>
    <row r="26" spans="1:13" ht="12.75">
      <c r="A26" s="19" t="s">
        <v>63</v>
      </c>
      <c r="B26" s="19" t="s">
        <v>58</v>
      </c>
      <c r="C26" s="79" t="s">
        <v>105</v>
      </c>
      <c r="D26" s="67">
        <v>36508</v>
      </c>
      <c r="E26" s="67">
        <v>36508</v>
      </c>
      <c r="F26" s="79">
        <v>40558</v>
      </c>
      <c r="G26" s="80">
        <v>24155</v>
      </c>
      <c r="H26" s="68" t="s">
        <v>64</v>
      </c>
      <c r="I26" s="66">
        <v>6</v>
      </c>
      <c r="J26" s="65">
        <v>1000</v>
      </c>
      <c r="K26" s="81">
        <v>2295.35</v>
      </c>
      <c r="L26" s="65" t="s">
        <v>24</v>
      </c>
      <c r="M26" s="78">
        <v>55444179.25</v>
      </c>
    </row>
    <row r="27" spans="1:13" ht="12.75">
      <c r="A27" s="19" t="s">
        <v>63</v>
      </c>
      <c r="B27" s="19" t="s">
        <v>58</v>
      </c>
      <c r="C27" s="79" t="s">
        <v>106</v>
      </c>
      <c r="D27" s="67">
        <v>36508</v>
      </c>
      <c r="E27" s="67">
        <v>36508</v>
      </c>
      <c r="F27" s="79">
        <v>40589</v>
      </c>
      <c r="G27" s="80">
        <v>24155</v>
      </c>
      <c r="H27" s="68" t="s">
        <v>64</v>
      </c>
      <c r="I27" s="66">
        <v>6</v>
      </c>
      <c r="J27" s="65">
        <v>1000</v>
      </c>
      <c r="K27" s="81">
        <v>2295.35</v>
      </c>
      <c r="L27" s="65" t="s">
        <v>24</v>
      </c>
      <c r="M27" s="78">
        <v>55444179.25</v>
      </c>
    </row>
    <row r="28" spans="1:13" ht="12.75">
      <c r="A28" s="19" t="s">
        <v>63</v>
      </c>
      <c r="B28" s="19" t="s">
        <v>58</v>
      </c>
      <c r="C28" s="79" t="s">
        <v>107</v>
      </c>
      <c r="D28" s="67">
        <v>36508</v>
      </c>
      <c r="E28" s="67">
        <v>36508</v>
      </c>
      <c r="F28" s="79">
        <v>40617</v>
      </c>
      <c r="G28" s="80">
        <v>24155</v>
      </c>
      <c r="H28" s="68" t="s">
        <v>64</v>
      </c>
      <c r="I28" s="66">
        <v>6</v>
      </c>
      <c r="J28" s="65">
        <v>1000</v>
      </c>
      <c r="K28" s="81">
        <v>2295.35</v>
      </c>
      <c r="L28" s="65" t="s">
        <v>24</v>
      </c>
      <c r="M28" s="78">
        <v>55444179.25</v>
      </c>
    </row>
    <row r="29" spans="1:13" ht="12.75">
      <c r="A29" s="19" t="s">
        <v>63</v>
      </c>
      <c r="B29" s="19" t="s">
        <v>58</v>
      </c>
      <c r="C29" s="79" t="s">
        <v>108</v>
      </c>
      <c r="D29" s="67">
        <v>36508</v>
      </c>
      <c r="E29" s="67">
        <v>36508</v>
      </c>
      <c r="F29" s="79">
        <v>40648</v>
      </c>
      <c r="G29" s="80">
        <v>24155</v>
      </c>
      <c r="H29" s="68" t="s">
        <v>64</v>
      </c>
      <c r="I29" s="66">
        <v>6</v>
      </c>
      <c r="J29" s="65">
        <v>1000</v>
      </c>
      <c r="K29" s="81">
        <v>2295.35</v>
      </c>
      <c r="L29" s="65" t="s">
        <v>24</v>
      </c>
      <c r="M29" s="78">
        <v>55444179.25</v>
      </c>
    </row>
    <row r="30" spans="1:13" ht="12.75">
      <c r="A30" s="19" t="s">
        <v>63</v>
      </c>
      <c r="B30" s="19" t="s">
        <v>58</v>
      </c>
      <c r="C30" s="79" t="s">
        <v>109</v>
      </c>
      <c r="D30" s="67">
        <v>36508</v>
      </c>
      <c r="E30" s="67">
        <v>36508</v>
      </c>
      <c r="F30" s="79">
        <v>40678</v>
      </c>
      <c r="G30" s="80">
        <v>24155</v>
      </c>
      <c r="H30" s="68" t="s">
        <v>64</v>
      </c>
      <c r="I30" s="66">
        <v>6</v>
      </c>
      <c r="J30" s="65">
        <v>1000</v>
      </c>
      <c r="K30" s="81">
        <v>2295.35</v>
      </c>
      <c r="L30" s="65" t="s">
        <v>24</v>
      </c>
      <c r="M30" s="78">
        <v>55444179.25</v>
      </c>
    </row>
    <row r="31" spans="1:13" ht="12.75">
      <c r="A31" s="19" t="s">
        <v>63</v>
      </c>
      <c r="B31" s="19" t="s">
        <v>58</v>
      </c>
      <c r="C31" s="79" t="s">
        <v>110</v>
      </c>
      <c r="D31" s="67">
        <v>36508</v>
      </c>
      <c r="E31" s="67">
        <v>36508</v>
      </c>
      <c r="F31" s="79">
        <v>40709</v>
      </c>
      <c r="G31" s="80">
        <v>24155</v>
      </c>
      <c r="H31" s="68" t="s">
        <v>64</v>
      </c>
      <c r="I31" s="66">
        <v>6</v>
      </c>
      <c r="J31" s="65">
        <v>1000</v>
      </c>
      <c r="K31" s="81">
        <v>2295.35</v>
      </c>
      <c r="L31" s="65" t="s">
        <v>24</v>
      </c>
      <c r="M31" s="78">
        <v>55444179.25</v>
      </c>
    </row>
    <row r="32" spans="1:13" ht="12.75">
      <c r="A32" s="19" t="s">
        <v>63</v>
      </c>
      <c r="B32" s="19" t="s">
        <v>58</v>
      </c>
      <c r="C32" s="79" t="s">
        <v>111</v>
      </c>
      <c r="D32" s="67">
        <v>36508</v>
      </c>
      <c r="E32" s="67">
        <v>36508</v>
      </c>
      <c r="F32" s="79">
        <v>40739</v>
      </c>
      <c r="G32" s="80">
        <v>24155</v>
      </c>
      <c r="H32" s="68" t="s">
        <v>64</v>
      </c>
      <c r="I32" s="66">
        <v>6</v>
      </c>
      <c r="J32" s="65">
        <v>1000</v>
      </c>
      <c r="K32" s="81">
        <v>2295.35</v>
      </c>
      <c r="L32" s="65" t="s">
        <v>24</v>
      </c>
      <c r="M32" s="78">
        <v>55444179.25</v>
      </c>
    </row>
    <row r="33" spans="1:13" ht="12.75">
      <c r="A33" s="19" t="s">
        <v>63</v>
      </c>
      <c r="B33" s="19" t="s">
        <v>58</v>
      </c>
      <c r="C33" s="79" t="s">
        <v>112</v>
      </c>
      <c r="D33" s="67">
        <v>36508</v>
      </c>
      <c r="E33" s="67">
        <v>36508</v>
      </c>
      <c r="F33" s="79">
        <v>40770</v>
      </c>
      <c r="G33" s="80">
        <v>24155</v>
      </c>
      <c r="H33" s="68" t="s">
        <v>64</v>
      </c>
      <c r="I33" s="66">
        <v>6</v>
      </c>
      <c r="J33" s="65">
        <v>1000</v>
      </c>
      <c r="K33" s="81">
        <v>2295.35</v>
      </c>
      <c r="L33" s="65" t="s">
        <v>24</v>
      </c>
      <c r="M33" s="78">
        <v>55444179.25</v>
      </c>
    </row>
    <row r="34" spans="1:13" ht="12.75">
      <c r="A34" s="19" t="s">
        <v>63</v>
      </c>
      <c r="B34" s="19" t="s">
        <v>58</v>
      </c>
      <c r="C34" s="79" t="s">
        <v>113</v>
      </c>
      <c r="D34" s="67">
        <v>36508</v>
      </c>
      <c r="E34" s="67">
        <v>36508</v>
      </c>
      <c r="F34" s="79">
        <v>40801</v>
      </c>
      <c r="G34" s="80">
        <v>24155</v>
      </c>
      <c r="H34" s="68" t="s">
        <v>64</v>
      </c>
      <c r="I34" s="66">
        <v>6</v>
      </c>
      <c r="J34" s="65">
        <v>1000</v>
      </c>
      <c r="K34" s="81">
        <v>2295.35</v>
      </c>
      <c r="L34" s="65" t="s">
        <v>24</v>
      </c>
      <c r="M34" s="78">
        <v>55444179.25</v>
      </c>
    </row>
    <row r="35" spans="1:13" ht="12.75">
      <c r="A35" s="19" t="s">
        <v>63</v>
      </c>
      <c r="B35" s="19" t="s">
        <v>58</v>
      </c>
      <c r="C35" s="79" t="s">
        <v>114</v>
      </c>
      <c r="D35" s="67">
        <v>36508</v>
      </c>
      <c r="E35" s="67">
        <v>36508</v>
      </c>
      <c r="F35" s="79">
        <v>40831</v>
      </c>
      <c r="G35" s="80">
        <v>24155</v>
      </c>
      <c r="H35" s="68" t="s">
        <v>64</v>
      </c>
      <c r="I35" s="66">
        <v>6</v>
      </c>
      <c r="J35" s="65">
        <v>1000</v>
      </c>
      <c r="K35" s="81">
        <v>2295.35</v>
      </c>
      <c r="L35" s="65" t="s">
        <v>24</v>
      </c>
      <c r="M35" s="78">
        <v>55444179.25</v>
      </c>
    </row>
    <row r="36" spans="1:13" ht="12.75">
      <c r="A36" s="19" t="s">
        <v>63</v>
      </c>
      <c r="B36" s="19" t="s">
        <v>58</v>
      </c>
      <c r="C36" s="79" t="s">
        <v>115</v>
      </c>
      <c r="D36" s="67">
        <v>36508</v>
      </c>
      <c r="E36" s="67">
        <v>36508</v>
      </c>
      <c r="F36" s="79">
        <v>40862</v>
      </c>
      <c r="G36" s="80">
        <v>24155</v>
      </c>
      <c r="H36" s="68" t="s">
        <v>64</v>
      </c>
      <c r="I36" s="66">
        <v>6</v>
      </c>
      <c r="J36" s="65">
        <v>1000</v>
      </c>
      <c r="K36" s="81">
        <v>2295.35</v>
      </c>
      <c r="L36" s="65" t="s">
        <v>24</v>
      </c>
      <c r="M36" s="78">
        <v>55444179.25</v>
      </c>
    </row>
    <row r="37" spans="1:13" ht="12.75">
      <c r="A37" s="19" t="s">
        <v>63</v>
      </c>
      <c r="B37" s="19" t="s">
        <v>58</v>
      </c>
      <c r="C37" s="79" t="s">
        <v>116</v>
      </c>
      <c r="D37" s="67">
        <v>36508</v>
      </c>
      <c r="E37" s="67">
        <v>36508</v>
      </c>
      <c r="F37" s="79">
        <v>40892</v>
      </c>
      <c r="G37" s="80">
        <v>24155</v>
      </c>
      <c r="H37" s="68" t="s">
        <v>64</v>
      </c>
      <c r="I37" s="66">
        <v>6</v>
      </c>
      <c r="J37" s="65">
        <v>1000</v>
      </c>
      <c r="K37" s="81">
        <v>2295.35</v>
      </c>
      <c r="L37" s="65" t="s">
        <v>24</v>
      </c>
      <c r="M37" s="78">
        <v>55444179.25</v>
      </c>
    </row>
    <row r="38" spans="1:13" ht="12.75">
      <c r="A38" s="19" t="s">
        <v>63</v>
      </c>
      <c r="B38" s="19" t="s">
        <v>58</v>
      </c>
      <c r="C38" s="79" t="s">
        <v>117</v>
      </c>
      <c r="D38" s="67">
        <v>36508</v>
      </c>
      <c r="E38" s="67">
        <v>36508</v>
      </c>
      <c r="F38" s="79">
        <v>40923</v>
      </c>
      <c r="G38" s="80">
        <v>23181</v>
      </c>
      <c r="H38" s="68" t="s">
        <v>64</v>
      </c>
      <c r="I38" s="66">
        <v>6</v>
      </c>
      <c r="J38" s="65">
        <v>1000</v>
      </c>
      <c r="K38" s="81">
        <v>2295.35</v>
      </c>
      <c r="L38" s="65" t="s">
        <v>24</v>
      </c>
      <c r="M38" s="78">
        <v>53208508.35</v>
      </c>
    </row>
    <row r="39" spans="1:13" ht="12.75">
      <c r="A39" s="19" t="s">
        <v>63</v>
      </c>
      <c r="B39" s="19" t="s">
        <v>58</v>
      </c>
      <c r="C39" s="79" t="s">
        <v>118</v>
      </c>
      <c r="D39" s="67">
        <v>36508</v>
      </c>
      <c r="E39" s="67">
        <v>36508</v>
      </c>
      <c r="F39" s="79">
        <v>40954</v>
      </c>
      <c r="G39" s="80">
        <v>23181</v>
      </c>
      <c r="H39" s="68" t="s">
        <v>64</v>
      </c>
      <c r="I39" s="66">
        <v>6</v>
      </c>
      <c r="J39" s="65">
        <v>1000</v>
      </c>
      <c r="K39" s="81">
        <v>2295.35</v>
      </c>
      <c r="L39" s="65" t="s">
        <v>24</v>
      </c>
      <c r="M39" s="78">
        <v>53208508.35</v>
      </c>
    </row>
    <row r="40" spans="1:13" ht="12.75">
      <c r="A40" s="19" t="s">
        <v>63</v>
      </c>
      <c r="B40" s="19" t="s">
        <v>58</v>
      </c>
      <c r="C40" s="79" t="s">
        <v>119</v>
      </c>
      <c r="D40" s="67">
        <v>36508</v>
      </c>
      <c r="E40" s="67">
        <v>36508</v>
      </c>
      <c r="F40" s="79">
        <v>40983</v>
      </c>
      <c r="G40" s="80">
        <v>23181</v>
      </c>
      <c r="H40" s="68" t="s">
        <v>64</v>
      </c>
      <c r="I40" s="66">
        <v>6</v>
      </c>
      <c r="J40" s="65">
        <v>1000</v>
      </c>
      <c r="K40" s="81">
        <v>2295.35</v>
      </c>
      <c r="L40" s="65" t="s">
        <v>24</v>
      </c>
      <c r="M40" s="78">
        <v>53208508.35</v>
      </c>
    </row>
    <row r="41" spans="1:13" ht="12.75">
      <c r="A41" s="19" t="s">
        <v>63</v>
      </c>
      <c r="B41" s="19" t="s">
        <v>58</v>
      </c>
      <c r="C41" s="79" t="s">
        <v>120</v>
      </c>
      <c r="D41" s="67">
        <v>36508</v>
      </c>
      <c r="E41" s="67">
        <v>36508</v>
      </c>
      <c r="F41" s="79">
        <v>41014</v>
      </c>
      <c r="G41" s="80">
        <v>23181</v>
      </c>
      <c r="H41" s="68" t="s">
        <v>64</v>
      </c>
      <c r="I41" s="66">
        <v>6</v>
      </c>
      <c r="J41" s="65">
        <v>1000</v>
      </c>
      <c r="K41" s="81">
        <v>2295.35</v>
      </c>
      <c r="L41" s="65" t="s">
        <v>24</v>
      </c>
      <c r="M41" s="78">
        <v>53208508.35</v>
      </c>
    </row>
    <row r="42" spans="1:13" ht="12.75">
      <c r="A42" s="19" t="s">
        <v>63</v>
      </c>
      <c r="B42" s="19" t="s">
        <v>58</v>
      </c>
      <c r="C42" s="79" t="s">
        <v>121</v>
      </c>
      <c r="D42" s="67">
        <v>36508</v>
      </c>
      <c r="E42" s="67">
        <v>36508</v>
      </c>
      <c r="F42" s="79">
        <v>41044</v>
      </c>
      <c r="G42" s="80">
        <v>23181</v>
      </c>
      <c r="H42" s="68" t="s">
        <v>64</v>
      </c>
      <c r="I42" s="66">
        <v>6</v>
      </c>
      <c r="J42" s="65">
        <v>1000</v>
      </c>
      <c r="K42" s="81">
        <v>2295.35</v>
      </c>
      <c r="L42" s="65" t="s">
        <v>24</v>
      </c>
      <c r="M42" s="78">
        <v>53208508.35</v>
      </c>
    </row>
    <row r="43" spans="1:13" ht="12.75">
      <c r="A43" s="19" t="s">
        <v>63</v>
      </c>
      <c r="B43" s="19" t="s">
        <v>58</v>
      </c>
      <c r="C43" s="79" t="s">
        <v>122</v>
      </c>
      <c r="D43" s="67">
        <v>36508</v>
      </c>
      <c r="E43" s="67">
        <v>36508</v>
      </c>
      <c r="F43" s="79">
        <v>41075</v>
      </c>
      <c r="G43" s="80">
        <v>23181</v>
      </c>
      <c r="H43" s="68" t="s">
        <v>64</v>
      </c>
      <c r="I43" s="66">
        <v>6</v>
      </c>
      <c r="J43" s="65">
        <v>1000</v>
      </c>
      <c r="K43" s="81">
        <v>2295.35</v>
      </c>
      <c r="L43" s="65" t="s">
        <v>24</v>
      </c>
      <c r="M43" s="78">
        <v>53208508.35</v>
      </c>
    </row>
    <row r="44" spans="1:13" ht="12.75">
      <c r="A44" s="19" t="s">
        <v>63</v>
      </c>
      <c r="B44" s="19" t="s">
        <v>58</v>
      </c>
      <c r="C44" s="79" t="s">
        <v>123</v>
      </c>
      <c r="D44" s="67">
        <v>36508</v>
      </c>
      <c r="E44" s="67">
        <v>36508</v>
      </c>
      <c r="F44" s="79">
        <v>41105</v>
      </c>
      <c r="G44" s="80">
        <v>23181</v>
      </c>
      <c r="H44" s="68" t="s">
        <v>64</v>
      </c>
      <c r="I44" s="66">
        <v>6</v>
      </c>
      <c r="J44" s="65">
        <v>1000</v>
      </c>
      <c r="K44" s="81">
        <v>2295.35</v>
      </c>
      <c r="L44" s="65" t="s">
        <v>24</v>
      </c>
      <c r="M44" s="78">
        <v>53208508.35</v>
      </c>
    </row>
    <row r="45" spans="1:13" ht="12.75">
      <c r="A45" s="19" t="s">
        <v>63</v>
      </c>
      <c r="B45" s="19" t="s">
        <v>58</v>
      </c>
      <c r="C45" s="79" t="s">
        <v>124</v>
      </c>
      <c r="D45" s="67">
        <v>36508</v>
      </c>
      <c r="E45" s="67">
        <v>36508</v>
      </c>
      <c r="F45" s="79">
        <v>41136</v>
      </c>
      <c r="G45" s="80">
        <v>23181</v>
      </c>
      <c r="H45" s="68" t="s">
        <v>64</v>
      </c>
      <c r="I45" s="66">
        <v>6</v>
      </c>
      <c r="J45" s="65">
        <v>1000</v>
      </c>
      <c r="K45" s="81">
        <v>2295.35</v>
      </c>
      <c r="L45" s="65" t="s">
        <v>24</v>
      </c>
      <c r="M45" s="78">
        <v>53208508.35</v>
      </c>
    </row>
    <row r="46" spans="1:13" ht="12.75">
      <c r="A46" s="19" t="s">
        <v>63</v>
      </c>
      <c r="B46" s="19" t="s">
        <v>58</v>
      </c>
      <c r="C46" s="79" t="s">
        <v>125</v>
      </c>
      <c r="D46" s="67">
        <v>36508</v>
      </c>
      <c r="E46" s="67">
        <v>36508</v>
      </c>
      <c r="F46" s="79">
        <v>41167</v>
      </c>
      <c r="G46" s="80">
        <v>23181</v>
      </c>
      <c r="H46" s="68" t="s">
        <v>64</v>
      </c>
      <c r="I46" s="66">
        <v>6</v>
      </c>
      <c r="J46" s="65">
        <v>1000</v>
      </c>
      <c r="K46" s="81">
        <v>2295.35</v>
      </c>
      <c r="L46" s="65" t="s">
        <v>24</v>
      </c>
      <c r="M46" s="78">
        <v>53208508.35</v>
      </c>
    </row>
    <row r="47" spans="1:13" ht="12.75">
      <c r="A47" s="19" t="s">
        <v>63</v>
      </c>
      <c r="B47" s="19" t="s">
        <v>58</v>
      </c>
      <c r="C47" s="79" t="s">
        <v>126</v>
      </c>
      <c r="D47" s="67">
        <v>36508</v>
      </c>
      <c r="E47" s="67">
        <v>36508</v>
      </c>
      <c r="F47" s="79">
        <v>41197</v>
      </c>
      <c r="G47" s="80">
        <v>23181</v>
      </c>
      <c r="H47" s="68" t="s">
        <v>64</v>
      </c>
      <c r="I47" s="66">
        <v>6</v>
      </c>
      <c r="J47" s="65">
        <v>1000</v>
      </c>
      <c r="K47" s="81">
        <v>2295.35</v>
      </c>
      <c r="L47" s="65" t="s">
        <v>24</v>
      </c>
      <c r="M47" s="78">
        <v>53208508.35</v>
      </c>
    </row>
    <row r="48" spans="1:13" ht="12.75">
      <c r="A48" s="19" t="s">
        <v>63</v>
      </c>
      <c r="B48" s="19" t="s">
        <v>58</v>
      </c>
      <c r="C48" s="79" t="s">
        <v>127</v>
      </c>
      <c r="D48" s="67">
        <v>36508</v>
      </c>
      <c r="E48" s="67">
        <v>36508</v>
      </c>
      <c r="F48" s="79">
        <v>41228</v>
      </c>
      <c r="G48" s="80">
        <v>23181</v>
      </c>
      <c r="H48" s="68" t="s">
        <v>64</v>
      </c>
      <c r="I48" s="66">
        <v>6</v>
      </c>
      <c r="J48" s="65">
        <v>1000</v>
      </c>
      <c r="K48" s="81">
        <v>2295.35</v>
      </c>
      <c r="L48" s="65" t="s">
        <v>24</v>
      </c>
      <c r="M48" s="78">
        <v>53208508.35</v>
      </c>
    </row>
    <row r="49" spans="1:13" ht="12.75">
      <c r="A49" s="19" t="s">
        <v>63</v>
      </c>
      <c r="B49" s="19" t="s">
        <v>58</v>
      </c>
      <c r="C49" s="79" t="s">
        <v>128</v>
      </c>
      <c r="D49" s="67">
        <v>36508</v>
      </c>
      <c r="E49" s="67">
        <v>36508</v>
      </c>
      <c r="F49" s="79">
        <v>41258</v>
      </c>
      <c r="G49" s="80">
        <v>23181</v>
      </c>
      <c r="H49" s="68" t="s">
        <v>64</v>
      </c>
      <c r="I49" s="66">
        <v>6</v>
      </c>
      <c r="J49" s="65">
        <v>1000</v>
      </c>
      <c r="K49" s="81">
        <v>2295.35</v>
      </c>
      <c r="L49" s="65" t="s">
        <v>24</v>
      </c>
      <c r="M49" s="78">
        <v>53208508.35</v>
      </c>
    </row>
    <row r="50" spans="1:13" ht="12.75">
      <c r="A50" s="19" t="s">
        <v>63</v>
      </c>
      <c r="B50" s="19" t="s">
        <v>58</v>
      </c>
      <c r="C50" s="79" t="s">
        <v>129</v>
      </c>
      <c r="D50" s="67">
        <v>36508</v>
      </c>
      <c r="E50" s="67">
        <v>36508</v>
      </c>
      <c r="F50" s="79">
        <v>41289</v>
      </c>
      <c r="G50" s="80">
        <v>22230</v>
      </c>
      <c r="H50" s="68" t="s">
        <v>64</v>
      </c>
      <c r="I50" s="66">
        <v>6</v>
      </c>
      <c r="J50" s="65">
        <v>1000</v>
      </c>
      <c r="K50" s="81">
        <v>2295.35</v>
      </c>
      <c r="L50" s="65" t="s">
        <v>24</v>
      </c>
      <c r="M50" s="78">
        <v>51025630.5</v>
      </c>
    </row>
    <row r="51" spans="1:13" ht="12.75">
      <c r="A51" s="19" t="s">
        <v>63</v>
      </c>
      <c r="B51" s="19" t="s">
        <v>58</v>
      </c>
      <c r="C51" s="79" t="s">
        <v>130</v>
      </c>
      <c r="D51" s="67">
        <v>36508</v>
      </c>
      <c r="E51" s="67">
        <v>36508</v>
      </c>
      <c r="F51" s="79">
        <v>41320</v>
      </c>
      <c r="G51" s="80">
        <v>22230</v>
      </c>
      <c r="H51" s="68" t="s">
        <v>64</v>
      </c>
      <c r="I51" s="66">
        <v>6</v>
      </c>
      <c r="J51" s="65">
        <v>1000</v>
      </c>
      <c r="K51" s="81">
        <v>2295.35</v>
      </c>
      <c r="L51" s="65" t="s">
        <v>24</v>
      </c>
      <c r="M51" s="78">
        <v>51025630.5</v>
      </c>
    </row>
    <row r="52" spans="1:13" ht="12.75">
      <c r="A52" s="19" t="s">
        <v>63</v>
      </c>
      <c r="B52" s="19" t="s">
        <v>58</v>
      </c>
      <c r="C52" s="79" t="s">
        <v>131</v>
      </c>
      <c r="D52" s="67">
        <v>36508</v>
      </c>
      <c r="E52" s="67">
        <v>36508</v>
      </c>
      <c r="F52" s="79">
        <v>41348</v>
      </c>
      <c r="G52" s="80">
        <v>22230</v>
      </c>
      <c r="H52" s="68" t="s">
        <v>64</v>
      </c>
      <c r="I52" s="66">
        <v>6</v>
      </c>
      <c r="J52" s="65">
        <v>1000</v>
      </c>
      <c r="K52" s="81">
        <v>2295.35</v>
      </c>
      <c r="L52" s="65" t="s">
        <v>24</v>
      </c>
      <c r="M52" s="78">
        <v>51025630.5</v>
      </c>
    </row>
    <row r="53" spans="1:13" ht="12.75">
      <c r="A53" s="19" t="s">
        <v>63</v>
      </c>
      <c r="B53" s="19" t="s">
        <v>58</v>
      </c>
      <c r="C53" s="79" t="s">
        <v>132</v>
      </c>
      <c r="D53" s="67">
        <v>36508</v>
      </c>
      <c r="E53" s="67">
        <v>36508</v>
      </c>
      <c r="F53" s="79">
        <v>41379</v>
      </c>
      <c r="G53" s="80">
        <v>22230</v>
      </c>
      <c r="H53" s="68" t="s">
        <v>64</v>
      </c>
      <c r="I53" s="66">
        <v>6</v>
      </c>
      <c r="J53" s="65">
        <v>1000</v>
      </c>
      <c r="K53" s="81">
        <v>2295.35</v>
      </c>
      <c r="L53" s="65" t="s">
        <v>24</v>
      </c>
      <c r="M53" s="78">
        <v>51025630.5</v>
      </c>
    </row>
    <row r="54" spans="1:13" ht="12.75">
      <c r="A54" s="19" t="s">
        <v>63</v>
      </c>
      <c r="B54" s="19" t="s">
        <v>58</v>
      </c>
      <c r="C54" s="79" t="s">
        <v>133</v>
      </c>
      <c r="D54" s="67">
        <v>36508</v>
      </c>
      <c r="E54" s="67">
        <v>36508</v>
      </c>
      <c r="F54" s="79">
        <v>41409</v>
      </c>
      <c r="G54" s="80">
        <v>22230</v>
      </c>
      <c r="H54" s="68" t="s">
        <v>64</v>
      </c>
      <c r="I54" s="66">
        <v>6</v>
      </c>
      <c r="J54" s="65">
        <v>1000</v>
      </c>
      <c r="K54" s="81">
        <v>2295.35</v>
      </c>
      <c r="L54" s="65" t="s">
        <v>24</v>
      </c>
      <c r="M54" s="78">
        <v>51025630.5</v>
      </c>
    </row>
    <row r="55" spans="1:13" ht="12.75">
      <c r="A55" s="19" t="s">
        <v>63</v>
      </c>
      <c r="B55" s="19" t="s">
        <v>58</v>
      </c>
      <c r="C55" s="79" t="s">
        <v>134</v>
      </c>
      <c r="D55" s="67">
        <v>36508</v>
      </c>
      <c r="E55" s="67">
        <v>36508</v>
      </c>
      <c r="F55" s="79">
        <v>41440</v>
      </c>
      <c r="G55" s="80">
        <v>22230</v>
      </c>
      <c r="H55" s="68" t="s">
        <v>64</v>
      </c>
      <c r="I55" s="66">
        <v>6</v>
      </c>
      <c r="J55" s="65">
        <v>1000</v>
      </c>
      <c r="K55" s="81">
        <v>2295.35</v>
      </c>
      <c r="L55" s="65" t="s">
        <v>24</v>
      </c>
      <c r="M55" s="78">
        <v>51025630.5</v>
      </c>
    </row>
    <row r="56" spans="1:13" ht="12.75">
      <c r="A56" s="19" t="s">
        <v>63</v>
      </c>
      <c r="B56" s="19" t="s">
        <v>58</v>
      </c>
      <c r="C56" s="79" t="s">
        <v>135</v>
      </c>
      <c r="D56" s="67">
        <v>36508</v>
      </c>
      <c r="E56" s="67">
        <v>36508</v>
      </c>
      <c r="F56" s="79">
        <v>41470</v>
      </c>
      <c r="G56" s="80">
        <v>22230</v>
      </c>
      <c r="H56" s="68" t="s">
        <v>64</v>
      </c>
      <c r="I56" s="66">
        <v>6</v>
      </c>
      <c r="J56" s="65">
        <v>1000</v>
      </c>
      <c r="K56" s="81">
        <v>2295.35</v>
      </c>
      <c r="L56" s="65" t="s">
        <v>24</v>
      </c>
      <c r="M56" s="78">
        <v>51025630.5</v>
      </c>
    </row>
    <row r="57" spans="1:13" ht="12.75">
      <c r="A57" s="19" t="s">
        <v>63</v>
      </c>
      <c r="B57" s="19" t="s">
        <v>58</v>
      </c>
      <c r="C57" s="79" t="s">
        <v>136</v>
      </c>
      <c r="D57" s="67">
        <v>36508</v>
      </c>
      <c r="E57" s="67">
        <v>36508</v>
      </c>
      <c r="F57" s="79">
        <v>41501</v>
      </c>
      <c r="G57" s="80">
        <v>22230</v>
      </c>
      <c r="H57" s="68" t="s">
        <v>64</v>
      </c>
      <c r="I57" s="66">
        <v>6</v>
      </c>
      <c r="J57" s="65">
        <v>1000</v>
      </c>
      <c r="K57" s="81">
        <v>2295.35</v>
      </c>
      <c r="L57" s="65" t="s">
        <v>24</v>
      </c>
      <c r="M57" s="78">
        <v>51025630.5</v>
      </c>
    </row>
    <row r="58" spans="1:13" ht="12.75">
      <c r="A58" s="19" t="s">
        <v>63</v>
      </c>
      <c r="B58" s="19" t="s">
        <v>58</v>
      </c>
      <c r="C58" s="79" t="s">
        <v>137</v>
      </c>
      <c r="D58" s="67">
        <v>36508</v>
      </c>
      <c r="E58" s="67">
        <v>36508</v>
      </c>
      <c r="F58" s="79">
        <v>41532</v>
      </c>
      <c r="G58" s="80">
        <v>22230</v>
      </c>
      <c r="H58" s="68" t="s">
        <v>64</v>
      </c>
      <c r="I58" s="66">
        <v>6</v>
      </c>
      <c r="J58" s="65">
        <v>1000</v>
      </c>
      <c r="K58" s="81">
        <v>2295.35</v>
      </c>
      <c r="L58" s="65" t="s">
        <v>24</v>
      </c>
      <c r="M58" s="78">
        <v>51025630.5</v>
      </c>
    </row>
    <row r="59" spans="1:13" ht="12.75">
      <c r="A59" s="19" t="s">
        <v>63</v>
      </c>
      <c r="B59" s="19" t="s">
        <v>58</v>
      </c>
      <c r="C59" s="79" t="s">
        <v>138</v>
      </c>
      <c r="D59" s="67">
        <v>36508</v>
      </c>
      <c r="E59" s="67">
        <v>36508</v>
      </c>
      <c r="F59" s="79">
        <v>41562</v>
      </c>
      <c r="G59" s="80">
        <v>22230</v>
      </c>
      <c r="H59" s="68" t="s">
        <v>64</v>
      </c>
      <c r="I59" s="66">
        <v>6</v>
      </c>
      <c r="J59" s="65">
        <v>1000</v>
      </c>
      <c r="K59" s="81">
        <v>2295.35</v>
      </c>
      <c r="L59" s="65" t="s">
        <v>24</v>
      </c>
      <c r="M59" s="78">
        <v>51025630.5</v>
      </c>
    </row>
    <row r="60" spans="1:13" ht="12.75">
      <c r="A60" s="19" t="s">
        <v>63</v>
      </c>
      <c r="B60" s="19" t="s">
        <v>58</v>
      </c>
      <c r="C60" s="79" t="s">
        <v>139</v>
      </c>
      <c r="D60" s="67">
        <v>36508</v>
      </c>
      <c r="E60" s="67">
        <v>36508</v>
      </c>
      <c r="F60" s="79">
        <v>41593</v>
      </c>
      <c r="G60" s="80">
        <v>22230</v>
      </c>
      <c r="H60" s="68" t="s">
        <v>64</v>
      </c>
      <c r="I60" s="66">
        <v>6</v>
      </c>
      <c r="J60" s="65">
        <v>1000</v>
      </c>
      <c r="K60" s="81">
        <v>2295.35</v>
      </c>
      <c r="L60" s="65" t="s">
        <v>24</v>
      </c>
      <c r="M60" s="78">
        <v>51025630.5</v>
      </c>
    </row>
    <row r="61" spans="1:13" ht="12.75">
      <c r="A61" s="19" t="s">
        <v>63</v>
      </c>
      <c r="B61" s="19" t="s">
        <v>58</v>
      </c>
      <c r="C61" s="79" t="s">
        <v>140</v>
      </c>
      <c r="D61" s="67">
        <v>36508</v>
      </c>
      <c r="E61" s="67">
        <v>36508</v>
      </c>
      <c r="F61" s="79">
        <v>41623</v>
      </c>
      <c r="G61" s="80">
        <v>22230</v>
      </c>
      <c r="H61" s="68" t="s">
        <v>64</v>
      </c>
      <c r="I61" s="66">
        <v>6</v>
      </c>
      <c r="J61" s="65">
        <v>1000</v>
      </c>
      <c r="K61" s="81">
        <v>2295.35</v>
      </c>
      <c r="L61" s="65" t="s">
        <v>24</v>
      </c>
      <c r="M61" s="78">
        <v>51025630.5</v>
      </c>
    </row>
    <row r="62" spans="1:13" ht="12.75">
      <c r="A62" s="19" t="s">
        <v>63</v>
      </c>
      <c r="B62" s="19" t="s">
        <v>58</v>
      </c>
      <c r="C62" s="79" t="s">
        <v>141</v>
      </c>
      <c r="D62" s="67">
        <v>36508</v>
      </c>
      <c r="E62" s="67">
        <v>36508</v>
      </c>
      <c r="F62" s="79">
        <v>41654</v>
      </c>
      <c r="G62" s="80">
        <v>19128</v>
      </c>
      <c r="H62" s="68" t="s">
        <v>64</v>
      </c>
      <c r="I62" s="66">
        <v>6</v>
      </c>
      <c r="J62" s="65">
        <v>1000</v>
      </c>
      <c r="K62" s="81">
        <v>2295.35</v>
      </c>
      <c r="L62" s="65" t="s">
        <v>24</v>
      </c>
      <c r="M62" s="78">
        <v>43905454.8</v>
      </c>
    </row>
    <row r="63" spans="1:13" ht="12.75">
      <c r="A63" s="19" t="s">
        <v>63</v>
      </c>
      <c r="B63" s="19" t="s">
        <v>58</v>
      </c>
      <c r="C63" s="79" t="s">
        <v>142</v>
      </c>
      <c r="D63" s="67">
        <v>36508</v>
      </c>
      <c r="E63" s="67">
        <v>36508</v>
      </c>
      <c r="F63" s="79">
        <v>41685</v>
      </c>
      <c r="G63" s="80">
        <v>19128</v>
      </c>
      <c r="H63" s="68" t="s">
        <v>64</v>
      </c>
      <c r="I63" s="66">
        <v>6</v>
      </c>
      <c r="J63" s="65">
        <v>1000</v>
      </c>
      <c r="K63" s="81">
        <v>2295.35</v>
      </c>
      <c r="L63" s="65" t="s">
        <v>24</v>
      </c>
      <c r="M63" s="78">
        <v>43905454.8</v>
      </c>
    </row>
    <row r="64" spans="1:13" ht="12.75">
      <c r="A64" s="19" t="s">
        <v>63</v>
      </c>
      <c r="B64" s="19" t="s">
        <v>58</v>
      </c>
      <c r="C64" s="79" t="s">
        <v>143</v>
      </c>
      <c r="D64" s="67">
        <v>36508</v>
      </c>
      <c r="E64" s="67">
        <v>36508</v>
      </c>
      <c r="F64" s="79">
        <v>41713</v>
      </c>
      <c r="G64" s="80">
        <v>19128</v>
      </c>
      <c r="H64" s="68" t="s">
        <v>64</v>
      </c>
      <c r="I64" s="66">
        <v>6</v>
      </c>
      <c r="J64" s="65">
        <v>1000</v>
      </c>
      <c r="K64" s="81">
        <v>2295.35</v>
      </c>
      <c r="L64" s="65" t="s">
        <v>24</v>
      </c>
      <c r="M64" s="78">
        <v>43905454.8</v>
      </c>
    </row>
    <row r="65" spans="1:13" ht="12.75">
      <c r="A65" s="19" t="s">
        <v>63</v>
      </c>
      <c r="B65" s="19" t="s">
        <v>58</v>
      </c>
      <c r="C65" s="79" t="s">
        <v>144</v>
      </c>
      <c r="D65" s="67">
        <v>36508</v>
      </c>
      <c r="E65" s="67">
        <v>36508</v>
      </c>
      <c r="F65" s="79">
        <v>41744</v>
      </c>
      <c r="G65" s="80">
        <v>19128</v>
      </c>
      <c r="H65" s="68" t="s">
        <v>64</v>
      </c>
      <c r="I65" s="66">
        <v>6</v>
      </c>
      <c r="J65" s="65">
        <v>1000</v>
      </c>
      <c r="K65" s="81">
        <v>2295.35</v>
      </c>
      <c r="L65" s="65" t="s">
        <v>24</v>
      </c>
      <c r="M65" s="78">
        <v>43905454.8</v>
      </c>
    </row>
    <row r="66" spans="1:13" ht="12.75">
      <c r="A66" s="19" t="s">
        <v>63</v>
      </c>
      <c r="B66" s="19" t="s">
        <v>58</v>
      </c>
      <c r="C66" s="79" t="s">
        <v>145</v>
      </c>
      <c r="D66" s="67">
        <v>36508</v>
      </c>
      <c r="E66" s="67">
        <v>36508</v>
      </c>
      <c r="F66" s="79">
        <v>41774</v>
      </c>
      <c r="G66" s="80">
        <v>19128</v>
      </c>
      <c r="H66" s="68" t="s">
        <v>64</v>
      </c>
      <c r="I66" s="66">
        <v>6</v>
      </c>
      <c r="J66" s="65">
        <v>1000</v>
      </c>
      <c r="K66" s="81">
        <v>2295.35</v>
      </c>
      <c r="L66" s="65" t="s">
        <v>24</v>
      </c>
      <c r="M66" s="78">
        <v>43905454.8</v>
      </c>
    </row>
    <row r="67" spans="1:13" ht="12.75">
      <c r="A67" s="19" t="s">
        <v>63</v>
      </c>
      <c r="B67" s="19" t="s">
        <v>58</v>
      </c>
      <c r="C67" s="79" t="s">
        <v>146</v>
      </c>
      <c r="D67" s="67">
        <v>36508</v>
      </c>
      <c r="E67" s="67">
        <v>36508</v>
      </c>
      <c r="F67" s="79">
        <v>41805</v>
      </c>
      <c r="G67" s="80">
        <v>19128</v>
      </c>
      <c r="H67" s="68" t="s">
        <v>64</v>
      </c>
      <c r="I67" s="66">
        <v>6</v>
      </c>
      <c r="J67" s="65">
        <v>1000</v>
      </c>
      <c r="K67" s="81">
        <v>2295.35</v>
      </c>
      <c r="L67" s="65" t="s">
        <v>24</v>
      </c>
      <c r="M67" s="78">
        <v>43905454.8</v>
      </c>
    </row>
    <row r="68" spans="1:13" ht="12.75">
      <c r="A68" s="19" t="s">
        <v>63</v>
      </c>
      <c r="B68" s="19" t="s">
        <v>58</v>
      </c>
      <c r="C68" s="79" t="s">
        <v>147</v>
      </c>
      <c r="D68" s="67">
        <v>36508</v>
      </c>
      <c r="E68" s="67">
        <v>36508</v>
      </c>
      <c r="F68" s="79">
        <v>41835</v>
      </c>
      <c r="G68" s="80">
        <v>19128</v>
      </c>
      <c r="H68" s="68" t="s">
        <v>64</v>
      </c>
      <c r="I68" s="66">
        <v>6</v>
      </c>
      <c r="J68" s="65">
        <v>1000</v>
      </c>
      <c r="K68" s="81">
        <v>2295.35</v>
      </c>
      <c r="L68" s="65" t="s">
        <v>24</v>
      </c>
      <c r="M68" s="78">
        <v>43905454.8</v>
      </c>
    </row>
    <row r="69" spans="1:13" ht="12.75">
      <c r="A69" s="19" t="s">
        <v>63</v>
      </c>
      <c r="B69" s="19" t="s">
        <v>58</v>
      </c>
      <c r="C69" s="79" t="s">
        <v>148</v>
      </c>
      <c r="D69" s="67">
        <v>36508</v>
      </c>
      <c r="E69" s="67">
        <v>36508</v>
      </c>
      <c r="F69" s="79">
        <v>41866</v>
      </c>
      <c r="G69" s="80">
        <v>19128</v>
      </c>
      <c r="H69" s="68" t="s">
        <v>64</v>
      </c>
      <c r="I69" s="66">
        <v>6</v>
      </c>
      <c r="J69" s="65">
        <v>1000</v>
      </c>
      <c r="K69" s="81">
        <v>2295.35</v>
      </c>
      <c r="L69" s="65" t="s">
        <v>24</v>
      </c>
      <c r="M69" s="78">
        <v>43905454.8</v>
      </c>
    </row>
    <row r="70" spans="1:13" ht="12.75">
      <c r="A70" s="19" t="s">
        <v>63</v>
      </c>
      <c r="B70" s="19" t="s">
        <v>58</v>
      </c>
      <c r="C70" s="79" t="s">
        <v>149</v>
      </c>
      <c r="D70" s="67">
        <v>36508</v>
      </c>
      <c r="E70" s="67">
        <v>36508</v>
      </c>
      <c r="F70" s="79">
        <v>41897</v>
      </c>
      <c r="G70" s="80">
        <v>19128</v>
      </c>
      <c r="H70" s="68" t="s">
        <v>64</v>
      </c>
      <c r="I70" s="66">
        <v>6</v>
      </c>
      <c r="J70" s="65">
        <v>1000</v>
      </c>
      <c r="K70" s="81">
        <v>2295.35</v>
      </c>
      <c r="L70" s="65" t="s">
        <v>24</v>
      </c>
      <c r="M70" s="78">
        <v>43905454.8</v>
      </c>
    </row>
    <row r="71" spans="1:13" ht="12.75">
      <c r="A71" s="19" t="s">
        <v>63</v>
      </c>
      <c r="B71" s="19" t="s">
        <v>58</v>
      </c>
      <c r="C71" s="79" t="s">
        <v>150</v>
      </c>
      <c r="D71" s="67">
        <v>36508</v>
      </c>
      <c r="E71" s="67">
        <v>36508</v>
      </c>
      <c r="F71" s="79">
        <v>41927</v>
      </c>
      <c r="G71" s="80">
        <v>19128</v>
      </c>
      <c r="H71" s="68" t="s">
        <v>64</v>
      </c>
      <c r="I71" s="66">
        <v>6</v>
      </c>
      <c r="J71" s="65">
        <v>1000</v>
      </c>
      <c r="K71" s="81">
        <v>2295.35</v>
      </c>
      <c r="L71" s="65" t="s">
        <v>24</v>
      </c>
      <c r="M71" s="78">
        <v>43905454.8</v>
      </c>
    </row>
    <row r="72" spans="1:13" ht="12.75">
      <c r="A72" s="19" t="s">
        <v>63</v>
      </c>
      <c r="B72" s="19" t="s">
        <v>58</v>
      </c>
      <c r="C72" s="79" t="s">
        <v>151</v>
      </c>
      <c r="D72" s="67">
        <v>36508</v>
      </c>
      <c r="E72" s="67">
        <v>36508</v>
      </c>
      <c r="F72" s="79">
        <v>41958</v>
      </c>
      <c r="G72" s="80">
        <v>19128</v>
      </c>
      <c r="H72" s="68" t="s">
        <v>64</v>
      </c>
      <c r="I72" s="66">
        <v>6</v>
      </c>
      <c r="J72" s="65">
        <v>1000</v>
      </c>
      <c r="K72" s="81">
        <v>2295.35</v>
      </c>
      <c r="L72" s="65" t="s">
        <v>24</v>
      </c>
      <c r="M72" s="78">
        <v>43905454.8</v>
      </c>
    </row>
    <row r="73" spans="1:13" ht="12.75">
      <c r="A73" s="19" t="s">
        <v>63</v>
      </c>
      <c r="B73" s="19" t="s">
        <v>58</v>
      </c>
      <c r="C73" s="79" t="s">
        <v>152</v>
      </c>
      <c r="D73" s="67">
        <v>36508</v>
      </c>
      <c r="E73" s="67">
        <v>36508</v>
      </c>
      <c r="F73" s="79">
        <v>41988</v>
      </c>
      <c r="G73" s="80">
        <v>19304</v>
      </c>
      <c r="H73" s="68" t="s">
        <v>64</v>
      </c>
      <c r="I73" s="66">
        <v>6</v>
      </c>
      <c r="J73" s="65">
        <v>1000</v>
      </c>
      <c r="K73" s="81">
        <v>2295.35</v>
      </c>
      <c r="L73" s="65" t="s">
        <v>24</v>
      </c>
      <c r="M73" s="78">
        <v>44309436.4</v>
      </c>
    </row>
    <row r="74" spans="1:13" ht="12.75">
      <c r="A74" s="209"/>
      <c r="B74" s="209"/>
      <c r="C74" s="210"/>
      <c r="D74" s="211"/>
      <c r="E74" s="211"/>
      <c r="F74" s="210"/>
      <c r="G74" s="216">
        <v>1812309</v>
      </c>
      <c r="H74" s="212"/>
      <c r="I74" s="213"/>
      <c r="J74" s="214"/>
      <c r="K74" s="215"/>
      <c r="L74" s="214"/>
      <c r="M74" s="217">
        <v>4159883463.1500006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8.57421875" style="0" bestFit="1" customWidth="1"/>
    <col min="3" max="3" width="14.00390625" style="0" customWidth="1"/>
    <col min="4" max="4" width="13.57421875" style="0" bestFit="1" customWidth="1"/>
    <col min="5" max="5" width="16.8515625" style="0" bestFit="1" customWidth="1"/>
    <col min="6" max="6" width="7.421875" style="0" bestFit="1" customWidth="1"/>
    <col min="7" max="7" width="16.421875" style="0" customWidth="1"/>
    <col min="8" max="8" width="12.7109375" style="0" bestFit="1" customWidth="1"/>
    <col min="9" max="9" width="14.57421875" style="0" bestFit="1" customWidth="1"/>
    <col min="10" max="10" width="16.57421875" style="0" bestFit="1" customWidth="1"/>
  </cols>
  <sheetData>
    <row r="1" spans="1:2" ht="15.75">
      <c r="A1" s="25" t="s">
        <v>205</v>
      </c>
      <c r="B1" s="88"/>
    </row>
    <row r="2" spans="1:2" ht="7.5" customHeight="1">
      <c r="A2" s="25"/>
      <c r="B2" s="88"/>
    </row>
    <row r="3" spans="1:2" s="198" customFormat="1" ht="12.75" thickBot="1">
      <c r="A3" s="17" t="str">
        <f>Capa!E12</f>
        <v>MAIO DE 2009</v>
      </c>
      <c r="B3" s="17"/>
    </row>
    <row r="4" spans="1:10" ht="15" customHeight="1">
      <c r="A4" s="353" t="s">
        <v>177</v>
      </c>
      <c r="B4" s="355" t="s">
        <v>176</v>
      </c>
      <c r="C4" s="355" t="s">
        <v>190</v>
      </c>
      <c r="D4" s="355" t="s">
        <v>189</v>
      </c>
      <c r="E4" s="363" t="s">
        <v>188</v>
      </c>
      <c r="F4" s="359" t="s">
        <v>159</v>
      </c>
      <c r="G4" s="361" t="s">
        <v>194</v>
      </c>
      <c r="H4" s="357" t="s">
        <v>37</v>
      </c>
      <c r="I4" s="357" t="s">
        <v>206</v>
      </c>
      <c r="J4" s="355" t="s">
        <v>207</v>
      </c>
    </row>
    <row r="5" spans="1:10" ht="15" customHeight="1" thickBot="1">
      <c r="A5" s="354"/>
      <c r="B5" s="356" t="s">
        <v>175</v>
      </c>
      <c r="C5" s="356"/>
      <c r="D5" s="356"/>
      <c r="E5" s="364"/>
      <c r="F5" s="360"/>
      <c r="G5" s="362"/>
      <c r="H5" s="358"/>
      <c r="I5" s="358"/>
      <c r="J5" s="356"/>
    </row>
    <row r="6" spans="1:10" ht="14.25">
      <c r="A6" s="89" t="s">
        <v>178</v>
      </c>
      <c r="B6" s="90" t="s">
        <v>191</v>
      </c>
      <c r="C6" s="93">
        <v>39870</v>
      </c>
      <c r="D6" s="93">
        <v>39990</v>
      </c>
      <c r="E6" s="91" t="s">
        <v>215</v>
      </c>
      <c r="F6" s="92" t="s">
        <v>160</v>
      </c>
      <c r="G6" s="163">
        <v>40163</v>
      </c>
      <c r="H6" s="94">
        <v>26353</v>
      </c>
      <c r="I6" s="95">
        <v>3833.197873</v>
      </c>
      <c r="J6" s="96">
        <v>102645057.48</v>
      </c>
    </row>
    <row r="7" spans="1:10" ht="14.25">
      <c r="A7" s="89" t="s">
        <v>201</v>
      </c>
      <c r="B7" s="90" t="s">
        <v>202</v>
      </c>
      <c r="C7" s="93">
        <v>39888</v>
      </c>
      <c r="D7" s="93">
        <v>40025</v>
      </c>
      <c r="E7" s="91" t="s">
        <v>215</v>
      </c>
      <c r="F7" s="92" t="s">
        <v>160</v>
      </c>
      <c r="G7" s="163">
        <v>40135</v>
      </c>
      <c r="H7" s="94">
        <v>26205</v>
      </c>
      <c r="I7" s="95">
        <v>3833.56157336</v>
      </c>
      <c r="J7" s="96">
        <v>102078280.35</v>
      </c>
    </row>
    <row r="8" spans="1:10" ht="14.25">
      <c r="A8" s="89" t="s">
        <v>201</v>
      </c>
      <c r="B8" s="90" t="s">
        <v>202</v>
      </c>
      <c r="C8" s="93">
        <v>39931</v>
      </c>
      <c r="D8" s="93">
        <v>40051</v>
      </c>
      <c r="E8" s="91" t="s">
        <v>214</v>
      </c>
      <c r="F8" s="92" t="s">
        <v>160</v>
      </c>
      <c r="G8" s="163">
        <v>40051</v>
      </c>
      <c r="H8" s="94">
        <v>25886</v>
      </c>
      <c r="I8" s="95">
        <v>3863.005</v>
      </c>
      <c r="J8" s="96">
        <v>100848603.68</v>
      </c>
    </row>
    <row r="9" spans="1:10" ht="12.75">
      <c r="A9" s="116" t="s">
        <v>270</v>
      </c>
      <c r="J9" s="6"/>
    </row>
    <row r="10" spans="1:10" ht="14.25">
      <c r="A10" s="116" t="s">
        <v>218</v>
      </c>
      <c r="I10" s="237"/>
      <c r="J10" s="6"/>
    </row>
    <row r="11" spans="9:10" ht="12.75">
      <c r="I11" s="6"/>
      <c r="J11" s="6"/>
    </row>
    <row r="12" spans="9:10" ht="12.75">
      <c r="I12" s="6"/>
      <c r="J12" s="6"/>
    </row>
    <row r="13" ht="12.75">
      <c r="J13" s="6"/>
    </row>
  </sheetData>
  <mergeCells count="10">
    <mergeCell ref="A4:A5"/>
    <mergeCell ref="J4:J5"/>
    <mergeCell ref="H4:H5"/>
    <mergeCell ref="I4:I5"/>
    <mergeCell ref="C4:C5"/>
    <mergeCell ref="B4:B5"/>
    <mergeCell ref="F4:F5"/>
    <mergeCell ref="G4:G5"/>
    <mergeCell ref="E4:E5"/>
    <mergeCell ref="D4:D5"/>
  </mergeCells>
  <printOptions/>
  <pageMargins left="0.75" right="0.75" top="1" bottom="1" header="0.492125985" footer="0.49212598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28125" style="0" bestFit="1" customWidth="1"/>
    <col min="2" max="2" width="7.57421875" style="0" bestFit="1" customWidth="1"/>
    <col min="3" max="3" width="14.57421875" style="0" bestFit="1" customWidth="1"/>
    <col min="4" max="4" width="7.421875" style="0" bestFit="1" customWidth="1"/>
    <col min="6" max="6" width="13.140625" style="0" bestFit="1" customWidth="1"/>
  </cols>
  <sheetData>
    <row r="2" spans="1:6" ht="15.75">
      <c r="A2" s="394" t="s">
        <v>272</v>
      </c>
      <c r="B2" s="394"/>
      <c r="C2" s="394"/>
      <c r="D2" s="394"/>
      <c r="E2" s="394"/>
      <c r="F2" s="394"/>
    </row>
    <row r="3" spans="1:6" ht="12.75">
      <c r="A3" s="300"/>
      <c r="B3" s="297"/>
      <c r="C3" s="298"/>
      <c r="D3" s="299"/>
      <c r="E3" s="300"/>
      <c r="F3" s="322"/>
    </row>
    <row r="4" spans="1:6" ht="16.5" thickBot="1">
      <c r="A4" s="324" t="s">
        <v>221</v>
      </c>
      <c r="B4" s="302"/>
      <c r="C4" s="303"/>
      <c r="D4" s="304"/>
      <c r="E4" s="305"/>
      <c r="F4" s="322"/>
    </row>
    <row r="5" spans="1:6" ht="12.75">
      <c r="A5" s="387" t="s">
        <v>222</v>
      </c>
      <c r="B5" s="389" t="s">
        <v>223</v>
      </c>
      <c r="C5" s="396"/>
      <c r="D5" s="381" t="s">
        <v>224</v>
      </c>
      <c r="E5" s="287" t="s">
        <v>225</v>
      </c>
      <c r="F5" s="369" t="s">
        <v>226</v>
      </c>
    </row>
    <row r="6" spans="1:6" ht="13.5" thickBot="1">
      <c r="A6" s="395"/>
      <c r="B6" s="390"/>
      <c r="C6" s="397"/>
      <c r="D6" s="398"/>
      <c r="E6" s="288">
        <v>39962</v>
      </c>
      <c r="F6" s="370"/>
    </row>
    <row r="7" spans="1:6" ht="12.75">
      <c r="A7" s="371" t="s">
        <v>227</v>
      </c>
      <c r="B7" s="278" t="s">
        <v>228</v>
      </c>
      <c r="C7" s="392" t="s">
        <v>229</v>
      </c>
      <c r="D7" s="284">
        <v>929</v>
      </c>
      <c r="E7" s="279">
        <v>43</v>
      </c>
      <c r="F7" s="323">
        <f aca="true" t="shared" si="0" ref="F7:F24">E7*D7</f>
        <v>39947</v>
      </c>
    </row>
    <row r="8" spans="1:6" ht="12.75">
      <c r="A8" s="371"/>
      <c r="B8" s="278" t="s">
        <v>230</v>
      </c>
      <c r="C8" s="374"/>
      <c r="D8" s="284">
        <v>1146</v>
      </c>
      <c r="E8" s="279">
        <v>35.11</v>
      </c>
      <c r="F8" s="306">
        <f t="shared" si="0"/>
        <v>40236.06</v>
      </c>
    </row>
    <row r="9" spans="1:6" ht="12.75">
      <c r="A9" s="365" t="s">
        <v>231</v>
      </c>
      <c r="B9" s="280" t="s">
        <v>232</v>
      </c>
      <c r="C9" s="393" t="s">
        <v>229</v>
      </c>
      <c r="D9" s="326">
        <v>46</v>
      </c>
      <c r="E9" s="281">
        <v>52.95</v>
      </c>
      <c r="F9" s="307">
        <f t="shared" si="0"/>
        <v>2435.7000000000003</v>
      </c>
    </row>
    <row r="10" spans="1:6" ht="12.75">
      <c r="A10" s="365"/>
      <c r="B10" s="280" t="s">
        <v>233</v>
      </c>
      <c r="C10" s="393"/>
      <c r="D10" s="326">
        <v>57</v>
      </c>
      <c r="E10" s="281">
        <v>51.99</v>
      </c>
      <c r="F10" s="307">
        <f t="shared" si="0"/>
        <v>2963.4300000000003</v>
      </c>
    </row>
    <row r="11" spans="1:6" ht="12.75">
      <c r="A11" s="371" t="s">
        <v>234</v>
      </c>
      <c r="B11" s="278" t="s">
        <v>235</v>
      </c>
      <c r="C11" s="374" t="s">
        <v>229</v>
      </c>
      <c r="D11" s="284">
        <v>22</v>
      </c>
      <c r="E11" s="279">
        <v>65.01</v>
      </c>
      <c r="F11" s="306">
        <f t="shared" si="0"/>
        <v>1430.22</v>
      </c>
    </row>
    <row r="12" spans="1:6" ht="12.75">
      <c r="A12" s="371"/>
      <c r="B12" s="278" t="s">
        <v>236</v>
      </c>
      <c r="C12" s="374"/>
      <c r="D12" s="284">
        <v>22</v>
      </c>
      <c r="E12" s="279">
        <v>38.02</v>
      </c>
      <c r="F12" s="306">
        <f t="shared" si="0"/>
        <v>836.44</v>
      </c>
    </row>
    <row r="13" spans="1:6" ht="12.75">
      <c r="A13" s="383" t="s">
        <v>238</v>
      </c>
      <c r="B13" s="313" t="s">
        <v>239</v>
      </c>
      <c r="C13" s="391" t="s">
        <v>229</v>
      </c>
      <c r="D13" s="314">
        <v>929</v>
      </c>
      <c r="E13" s="315">
        <v>63.85</v>
      </c>
      <c r="F13" s="316">
        <f t="shared" si="0"/>
        <v>59316.65</v>
      </c>
    </row>
    <row r="14" spans="1:6" ht="12.75">
      <c r="A14" s="383"/>
      <c r="B14" s="313" t="s">
        <v>240</v>
      </c>
      <c r="C14" s="391"/>
      <c r="D14" s="314">
        <v>929</v>
      </c>
      <c r="E14" s="315">
        <v>17.75</v>
      </c>
      <c r="F14" s="316">
        <f t="shared" si="0"/>
        <v>16489.75</v>
      </c>
    </row>
    <row r="15" spans="1:6" ht="12.75">
      <c r="A15" s="371" t="s">
        <v>241</v>
      </c>
      <c r="B15" s="278" t="s">
        <v>242</v>
      </c>
      <c r="C15" s="374" t="s">
        <v>229</v>
      </c>
      <c r="D15" s="284">
        <v>941</v>
      </c>
      <c r="E15" s="279">
        <v>41.2</v>
      </c>
      <c r="F15" s="306">
        <f t="shared" si="0"/>
        <v>38769.200000000004</v>
      </c>
    </row>
    <row r="16" spans="1:6" ht="12.75">
      <c r="A16" s="371"/>
      <c r="B16" s="278" t="s">
        <v>243</v>
      </c>
      <c r="C16" s="374"/>
      <c r="D16" s="284">
        <v>941</v>
      </c>
      <c r="E16" s="279">
        <v>45.59</v>
      </c>
      <c r="F16" s="306">
        <f t="shared" si="0"/>
        <v>42900.19</v>
      </c>
    </row>
    <row r="17" spans="1:6" ht="12.75">
      <c r="A17" s="383" t="s">
        <v>244</v>
      </c>
      <c r="B17" s="313" t="s">
        <v>245</v>
      </c>
      <c r="C17" s="391" t="s">
        <v>229</v>
      </c>
      <c r="D17" s="314">
        <v>500</v>
      </c>
      <c r="E17" s="315">
        <v>41.98</v>
      </c>
      <c r="F17" s="316">
        <f t="shared" si="0"/>
        <v>20990</v>
      </c>
    </row>
    <row r="18" spans="1:6" ht="12.75">
      <c r="A18" s="383"/>
      <c r="B18" s="313" t="s">
        <v>246</v>
      </c>
      <c r="C18" s="391"/>
      <c r="D18" s="314">
        <v>500</v>
      </c>
      <c r="E18" s="315">
        <v>39.9</v>
      </c>
      <c r="F18" s="316">
        <f t="shared" si="0"/>
        <v>19950</v>
      </c>
    </row>
    <row r="19" spans="1:6" ht="12.75">
      <c r="A19" s="371" t="s">
        <v>247</v>
      </c>
      <c r="B19" s="278" t="s">
        <v>248</v>
      </c>
      <c r="C19" s="374" t="s">
        <v>229</v>
      </c>
      <c r="D19" s="284">
        <v>92</v>
      </c>
      <c r="E19" s="279">
        <v>54</v>
      </c>
      <c r="F19" s="306">
        <f t="shared" si="0"/>
        <v>4968</v>
      </c>
    </row>
    <row r="20" spans="1:6" ht="12.75">
      <c r="A20" s="371"/>
      <c r="B20" s="278" t="s">
        <v>249</v>
      </c>
      <c r="C20" s="374"/>
      <c r="D20" s="317">
        <v>92</v>
      </c>
      <c r="E20" s="279">
        <v>53.5</v>
      </c>
      <c r="F20" s="306">
        <f t="shared" si="0"/>
        <v>4922</v>
      </c>
    </row>
    <row r="21" spans="1:6" ht="12.75">
      <c r="A21" s="383" t="s">
        <v>250</v>
      </c>
      <c r="B21" s="313" t="s">
        <v>251</v>
      </c>
      <c r="C21" s="391" t="s">
        <v>229</v>
      </c>
      <c r="D21" s="314">
        <v>1789</v>
      </c>
      <c r="E21" s="315">
        <v>7.66</v>
      </c>
      <c r="F21" s="316">
        <f t="shared" si="0"/>
        <v>13703.74</v>
      </c>
    </row>
    <row r="22" spans="1:6" ht="12.75">
      <c r="A22" s="383"/>
      <c r="B22" s="313" t="s">
        <v>252</v>
      </c>
      <c r="C22" s="391"/>
      <c r="D22" s="314">
        <v>1789</v>
      </c>
      <c r="E22" s="315">
        <v>3.96</v>
      </c>
      <c r="F22" s="316">
        <f t="shared" si="0"/>
        <v>7084.44</v>
      </c>
    </row>
    <row r="23" spans="1:6" ht="12.75">
      <c r="A23" s="371" t="s">
        <v>253</v>
      </c>
      <c r="B23" s="278" t="s">
        <v>254</v>
      </c>
      <c r="C23" s="374" t="s">
        <v>229</v>
      </c>
      <c r="D23" s="284">
        <v>18</v>
      </c>
      <c r="E23" s="279">
        <v>86.79</v>
      </c>
      <c r="F23" s="306">
        <f t="shared" si="0"/>
        <v>1562.22</v>
      </c>
    </row>
    <row r="24" spans="1:6" ht="12.75">
      <c r="A24" s="371"/>
      <c r="B24" s="278" t="s">
        <v>255</v>
      </c>
      <c r="C24" s="374"/>
      <c r="D24" s="284">
        <v>18</v>
      </c>
      <c r="E24" s="279">
        <v>37.49</v>
      </c>
      <c r="F24" s="306">
        <f t="shared" si="0"/>
        <v>674.82</v>
      </c>
    </row>
    <row r="25" spans="1:6" ht="12.75">
      <c r="A25" s="383" t="s">
        <v>256</v>
      </c>
      <c r="B25" s="313" t="s">
        <v>257</v>
      </c>
      <c r="C25" s="385" t="s">
        <v>258</v>
      </c>
      <c r="D25" s="314">
        <v>929258</v>
      </c>
      <c r="E25" s="315">
        <v>0.36</v>
      </c>
      <c r="F25" s="316">
        <f>E25*(D25/1000)</f>
        <v>334.53288</v>
      </c>
    </row>
    <row r="26" spans="1:6" ht="13.5" thickBot="1">
      <c r="A26" s="384"/>
      <c r="B26" s="318" t="s">
        <v>259</v>
      </c>
      <c r="C26" s="386"/>
      <c r="D26" s="319">
        <v>929254</v>
      </c>
      <c r="E26" s="320">
        <v>0.29</v>
      </c>
      <c r="F26" s="321">
        <f>E26*(D26/1000)</f>
        <v>269.48366</v>
      </c>
    </row>
    <row r="27" spans="1:6" ht="13.5" thickBot="1">
      <c r="A27" s="330" t="s">
        <v>266</v>
      </c>
      <c r="B27" s="282"/>
      <c r="C27" s="283"/>
      <c r="D27" s="311"/>
      <c r="E27" s="311"/>
      <c r="F27" s="309">
        <f>SUM(F7:F26)</f>
        <v>319783.87654</v>
      </c>
    </row>
    <row r="28" spans="1:6" ht="12.75">
      <c r="A28" s="296"/>
      <c r="B28" s="302"/>
      <c r="C28" s="303"/>
      <c r="D28" s="299"/>
      <c r="E28" s="300"/>
      <c r="F28" s="301"/>
    </row>
    <row r="29" spans="1:6" ht="16.5" thickBot="1">
      <c r="A29" s="325" t="s">
        <v>260</v>
      </c>
      <c r="B29" s="302"/>
      <c r="C29" s="303"/>
      <c r="D29" s="299"/>
      <c r="E29" s="300"/>
      <c r="F29" s="301"/>
    </row>
    <row r="30" spans="1:6" ht="12.75">
      <c r="A30" s="387" t="s">
        <v>222</v>
      </c>
      <c r="B30" s="389" t="s">
        <v>223</v>
      </c>
      <c r="C30" s="289"/>
      <c r="D30" s="381" t="s">
        <v>224</v>
      </c>
      <c r="E30" s="290" t="s">
        <v>225</v>
      </c>
      <c r="F30" s="369" t="s">
        <v>226</v>
      </c>
    </row>
    <row r="31" spans="1:6" ht="13.5" thickBot="1">
      <c r="A31" s="388"/>
      <c r="B31" s="390"/>
      <c r="C31" s="291"/>
      <c r="D31" s="382"/>
      <c r="E31" s="292">
        <f>E6</f>
        <v>39962</v>
      </c>
      <c r="F31" s="370"/>
    </row>
    <row r="32" spans="1:6" ht="12.75">
      <c r="A32" s="371" t="s">
        <v>261</v>
      </c>
      <c r="B32" s="372" t="s">
        <v>262</v>
      </c>
      <c r="C32" s="374" t="s">
        <v>229</v>
      </c>
      <c r="D32" s="375">
        <v>9260</v>
      </c>
      <c r="E32" s="377">
        <v>25.85</v>
      </c>
      <c r="F32" s="379">
        <f>E32*D32</f>
        <v>239371</v>
      </c>
    </row>
    <row r="33" spans="1:6" ht="12.75">
      <c r="A33" s="371"/>
      <c r="B33" s="373"/>
      <c r="C33" s="374"/>
      <c r="D33" s="376"/>
      <c r="E33" s="378"/>
      <c r="F33" s="380"/>
    </row>
    <row r="34" spans="1:6" ht="12.75">
      <c r="A34" s="365" t="s">
        <v>263</v>
      </c>
      <c r="B34" s="280" t="s">
        <v>264</v>
      </c>
      <c r="C34" s="367" t="s">
        <v>258</v>
      </c>
      <c r="D34" s="327">
        <v>929258</v>
      </c>
      <c r="E34" s="281">
        <v>10</v>
      </c>
      <c r="F34" s="307">
        <f>E34*(D34/1000)</f>
        <v>9292.58</v>
      </c>
    </row>
    <row r="35" spans="1:6" ht="13.5" thickBot="1">
      <c r="A35" s="366"/>
      <c r="B35" s="285" t="s">
        <v>265</v>
      </c>
      <c r="C35" s="368"/>
      <c r="D35" s="328">
        <v>929254</v>
      </c>
      <c r="E35" s="286">
        <v>10.9</v>
      </c>
      <c r="F35" s="308">
        <f>E35*(D35/1000)</f>
        <v>10128.8686</v>
      </c>
    </row>
    <row r="36" spans="1:6" ht="13.5" thickBot="1">
      <c r="A36" s="330" t="s">
        <v>266</v>
      </c>
      <c r="B36" s="282"/>
      <c r="C36" s="283"/>
      <c r="D36" s="311"/>
      <c r="E36" s="311"/>
      <c r="F36" s="309">
        <f>SUM(F32:F35)</f>
        <v>258792.44859999997</v>
      </c>
    </row>
    <row r="37" spans="1:6" ht="13.5" thickBot="1">
      <c r="A37" s="329" t="s">
        <v>237</v>
      </c>
      <c r="B37" s="294"/>
      <c r="C37" s="295"/>
      <c r="D37" s="295"/>
      <c r="E37" s="312"/>
      <c r="F37" s="310">
        <v>578576.33</v>
      </c>
    </row>
    <row r="38" ht="12.75">
      <c r="A38" s="17" t="s">
        <v>271</v>
      </c>
    </row>
    <row r="39" ht="12.75">
      <c r="F39" s="293"/>
    </row>
    <row r="40" ht="12.75">
      <c r="F40" s="293"/>
    </row>
    <row r="41" ht="12.75">
      <c r="F41" s="293"/>
    </row>
    <row r="42" ht="12.75">
      <c r="F42" s="6"/>
    </row>
  </sheetData>
  <mergeCells count="38">
    <mergeCell ref="A2:F2"/>
    <mergeCell ref="A5:A6"/>
    <mergeCell ref="B5:B6"/>
    <mergeCell ref="C5:C6"/>
    <mergeCell ref="D5:D6"/>
    <mergeCell ref="F5:F6"/>
    <mergeCell ref="A11:A12"/>
    <mergeCell ref="C11:C12"/>
    <mergeCell ref="A7:A8"/>
    <mergeCell ref="C7:C8"/>
    <mergeCell ref="A9:A10"/>
    <mergeCell ref="C9:C10"/>
    <mergeCell ref="A13:A14"/>
    <mergeCell ref="C13:C14"/>
    <mergeCell ref="A15:A16"/>
    <mergeCell ref="C15:C16"/>
    <mergeCell ref="A17:A18"/>
    <mergeCell ref="C17:C18"/>
    <mergeCell ref="A19:A20"/>
    <mergeCell ref="C19:C20"/>
    <mergeCell ref="A21:A22"/>
    <mergeCell ref="C21:C22"/>
    <mergeCell ref="A23:A24"/>
    <mergeCell ref="C23:C24"/>
    <mergeCell ref="A25:A26"/>
    <mergeCell ref="C25:C26"/>
    <mergeCell ref="A30:A31"/>
    <mergeCell ref="B30:B31"/>
    <mergeCell ref="A34:A35"/>
    <mergeCell ref="C34:C35"/>
    <mergeCell ref="F30:F31"/>
    <mergeCell ref="A32:A33"/>
    <mergeCell ref="B32:B33"/>
    <mergeCell ref="C32:C33"/>
    <mergeCell ref="D32:D33"/>
    <mergeCell ref="E32:E33"/>
    <mergeCell ref="F32:F33"/>
    <mergeCell ref="D30:D31"/>
  </mergeCells>
  <printOptions/>
  <pageMargins left="1.75" right="0.75" top="0.98" bottom="1" header="0.49" footer="0.49212598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2009-06-04T20:34:23Z</cp:lastPrinted>
  <dcterms:created xsi:type="dcterms:W3CDTF">2008-03-14T13:22:04Z</dcterms:created>
  <dcterms:modified xsi:type="dcterms:W3CDTF">2009-06-05T15:13:24Z</dcterms:modified>
  <cp:category/>
  <cp:version/>
  <cp:contentType/>
  <cp:contentStatus/>
</cp:coreProperties>
</file>